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2026\Izvršenje\1-6-2026\"/>
    </mc:Choice>
  </mc:AlternateContent>
  <xr:revisionPtr revIDLastSave="0" documentId="13_ncr:1_{563538DB-D367-49B0-89E3-EC64640D7CD6}" xr6:coauthVersionLast="47" xr6:coauthVersionMax="47" xr10:uidLastSave="{00000000-0000-0000-0000-000000000000}"/>
  <bookViews>
    <workbookView xWindow="-120" yWindow="-120" windowWidth="29040" windowHeight="15720" tabRatio="939" activeTab="6" xr2:uid="{00000000-000D-0000-FFFF-FFFF00000000}"/>
  </bookViews>
  <sheets>
    <sheet name="SAŽETAK" sheetId="1" r:id="rId1"/>
    <sheet name="Račun prihoda i rashoda" sheetId="3" r:id="rId2"/>
    <sheet name="Rashodi i prihodi prema izvoru" sheetId="4" r:id="rId3"/>
    <sheet name="Rashodi prema funkcijskoj k " sheetId="5" r:id="rId4"/>
    <sheet name="Račun financiranja" sheetId="6" r:id="rId5"/>
    <sheet name="Račun financiranja po izvorima" sheetId="7" r:id="rId6"/>
    <sheet name="Programska klasifikacija" sheetId="2" r:id="rId7"/>
  </sheets>
  <definedNames>
    <definedName name="_xlnm.Print_Area" localSheetId="6">'Programska klasifikacija'!$A$1:$K$195</definedName>
    <definedName name="_xlnm.Print_Area" localSheetId="1">'Račun prihoda i rashoda'!$A$1:$Q$127</definedName>
  </definedNames>
  <calcPr calcId="191029"/>
  <customWorkbookViews>
    <customWorkbookView name="Racunovodja - osobni prikaz" guid="{005C429F-8448-44DF-83AD-8A930973E873}" mergeInterval="0" personalView="1" maximized="1" xWindow="-8" yWindow="-8" windowWidth="1936" windowHeight="1048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1" i="2" l="1"/>
  <c r="K165" i="2"/>
  <c r="K156" i="2"/>
  <c r="K153" i="2"/>
  <c r="L25" i="1"/>
  <c r="L53" i="4"/>
  <c r="L45" i="4"/>
  <c r="L43" i="4"/>
  <c r="L40" i="4"/>
  <c r="L39" i="4"/>
  <c r="L59" i="4"/>
  <c r="L58" i="4"/>
  <c r="L57" i="4"/>
  <c r="L56" i="4"/>
  <c r="L55" i="4"/>
  <c r="L54" i="4"/>
  <c r="L52" i="4"/>
  <c r="L51" i="4"/>
  <c r="L50" i="4"/>
  <c r="L49" i="4"/>
  <c r="L48" i="4"/>
  <c r="L47" i="4"/>
  <c r="L46" i="4"/>
  <c r="L44" i="4"/>
  <c r="L42" i="4"/>
  <c r="L41" i="4"/>
  <c r="L33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14" i="4"/>
  <c r="L13" i="4"/>
  <c r="Q127" i="3"/>
  <c r="Q124" i="3"/>
  <c r="Q116" i="3"/>
  <c r="Q115" i="3"/>
  <c r="P115" i="3"/>
  <c r="Q112" i="3"/>
  <c r="Q107" i="3"/>
  <c r="Q72" i="3"/>
  <c r="Q64" i="3"/>
  <c r="Q63" i="3"/>
  <c r="Q61" i="3"/>
  <c r="Q59" i="3"/>
  <c r="Q60" i="3"/>
  <c r="Q58" i="3"/>
  <c r="Q57" i="3"/>
  <c r="Q53" i="3"/>
  <c r="Q41" i="3"/>
  <c r="Q34" i="3"/>
  <c r="Q30" i="3"/>
  <c r="Q14" i="3"/>
  <c r="Q13" i="3"/>
  <c r="N13" i="3"/>
  <c r="I19" i="4"/>
  <c r="I23" i="4"/>
  <c r="I56" i="4"/>
  <c r="I49" i="4"/>
  <c r="I54" i="4"/>
  <c r="I53" i="4"/>
  <c r="I51" i="4"/>
  <c r="I50" i="4"/>
  <c r="I48" i="4"/>
  <c r="I47" i="4"/>
  <c r="I46" i="4"/>
  <c r="I44" i="4"/>
  <c r="I41" i="4"/>
  <c r="I40" i="4"/>
  <c r="G37" i="1"/>
  <c r="I37" i="1"/>
  <c r="I13" i="5"/>
  <c r="K13" i="5"/>
  <c r="K12" i="5" s="1"/>
  <c r="I18" i="2"/>
  <c r="I17" i="2"/>
  <c r="I16" i="2"/>
  <c r="I15" i="2"/>
  <c r="I14" i="2"/>
  <c r="I21" i="2"/>
  <c r="I54" i="2"/>
  <c r="I52" i="2" s="1"/>
  <c r="I69" i="2"/>
  <c r="I84" i="2"/>
  <c r="I123" i="2"/>
  <c r="I132" i="2"/>
  <c r="I130" i="2" s="1"/>
  <c r="I60" i="2" s="1"/>
  <c r="I20" i="2" s="1"/>
  <c r="I152" i="2"/>
  <c r="I153" i="2"/>
  <c r="I156" i="2"/>
  <c r="I171" i="2"/>
  <c r="I182" i="2"/>
  <c r="K182" i="2" s="1"/>
  <c r="K187" i="2"/>
  <c r="I192" i="2"/>
  <c r="I189" i="2" s="1"/>
  <c r="I187" i="2"/>
  <c r="I176" i="2"/>
  <c r="I174" i="2"/>
  <c r="K174" i="2" s="1"/>
  <c r="I169" i="2"/>
  <c r="I167" i="2"/>
  <c r="I165" i="2"/>
  <c r="I150" i="2"/>
  <c r="I148" i="2" s="1"/>
  <c r="I146" i="2"/>
  <c r="I144" i="2" s="1"/>
  <c r="I142" i="2"/>
  <c r="I140" i="2"/>
  <c r="I138" i="2"/>
  <c r="I136" i="2"/>
  <c r="I128" i="2"/>
  <c r="I127" i="2" s="1"/>
  <c r="I122" i="2"/>
  <c r="I112" i="2"/>
  <c r="I111" i="2" s="1"/>
  <c r="I109" i="2"/>
  <c r="I108" i="2"/>
  <c r="K120" i="2"/>
  <c r="I105" i="2"/>
  <c r="K105" i="2" s="1"/>
  <c r="I103" i="2"/>
  <c r="K103" i="2" s="1"/>
  <c r="I97" i="2"/>
  <c r="I95" i="2"/>
  <c r="I94" i="2" s="1"/>
  <c r="I93" i="2" s="1"/>
  <c r="I90" i="2"/>
  <c r="I89" i="2" s="1"/>
  <c r="I87" i="2"/>
  <c r="I86" i="2"/>
  <c r="I24" i="2"/>
  <c r="I22" i="2" s="1"/>
  <c r="I82" i="2"/>
  <c r="I81" i="2" s="1"/>
  <c r="I79" i="2"/>
  <c r="I78" i="2" s="1"/>
  <c r="I75" i="2"/>
  <c r="I74" i="2" s="1"/>
  <c r="I72" i="2"/>
  <c r="I71" i="2" s="1"/>
  <c r="I61" i="2"/>
  <c r="I48" i="2"/>
  <c r="I24" i="1"/>
  <c r="I21" i="1"/>
  <c r="N125" i="3"/>
  <c r="N124" i="3"/>
  <c r="N122" i="3"/>
  <c r="N120" i="3"/>
  <c r="N117" i="3"/>
  <c r="N108" i="3"/>
  <c r="N107" i="3"/>
  <c r="N95" i="3"/>
  <c r="N72" i="3" s="1"/>
  <c r="N85" i="3"/>
  <c r="N78" i="3"/>
  <c r="N73" i="3"/>
  <c r="N64" i="3"/>
  <c r="N70" i="3"/>
  <c r="N68" i="3"/>
  <c r="N65" i="3"/>
  <c r="N61" i="3"/>
  <c r="L59" i="3"/>
  <c r="N59" i="3"/>
  <c r="N58" i="3" s="1"/>
  <c r="N57" i="3" s="1"/>
  <c r="L58" i="3"/>
  <c r="L57" i="3"/>
  <c r="N41" i="3"/>
  <c r="N43" i="3"/>
  <c r="N34" i="3"/>
  <c r="N36" i="3"/>
  <c r="N30" i="3"/>
  <c r="N32" i="3"/>
  <c r="N24" i="3"/>
  <c r="N16" i="3"/>
  <c r="I25" i="1" l="1"/>
  <c r="I13" i="2"/>
  <c r="I179" i="2"/>
  <c r="I178" i="2" s="1"/>
  <c r="K176" i="2"/>
  <c r="I77" i="2"/>
  <c r="I70" i="2"/>
  <c r="N116" i="3"/>
  <c r="N115" i="3" s="1"/>
  <c r="N63" i="3"/>
  <c r="N127" i="3" s="1"/>
  <c r="G13" i="2"/>
  <c r="G189" i="2"/>
  <c r="K189" i="2" s="1"/>
  <c r="K192" i="2"/>
  <c r="G179" i="2"/>
  <c r="G178" i="2" s="1"/>
  <c r="G171" i="2"/>
  <c r="G167" i="2"/>
  <c r="G153" i="2"/>
  <c r="K178" i="2" l="1"/>
  <c r="G152" i="2"/>
  <c r="K149" i="2"/>
  <c r="G148" i="2"/>
  <c r="G144" i="2"/>
  <c r="G140" i="2"/>
  <c r="K141" i="2"/>
  <c r="G136" i="2"/>
  <c r="G130" i="2"/>
  <c r="G127" i="2"/>
  <c r="G122" i="2"/>
  <c r="G111" i="2"/>
  <c r="G108" i="2"/>
  <c r="G93" i="2"/>
  <c r="G89" i="2"/>
  <c r="G86" i="2"/>
  <c r="G77" i="2"/>
  <c r="G70" i="2"/>
  <c r="G65" i="2"/>
  <c r="G61" i="2"/>
  <c r="G52" i="2"/>
  <c r="G22" i="2"/>
  <c r="G48" i="2"/>
  <c r="G33" i="1"/>
  <c r="G21" i="2" l="1"/>
  <c r="G84" i="2"/>
  <c r="G69" i="2"/>
  <c r="G25" i="1"/>
  <c r="G24" i="1"/>
  <c r="G21" i="1"/>
  <c r="L33" i="7"/>
  <c r="K33" i="7"/>
  <c r="I32" i="7"/>
  <c r="L32" i="7" s="1"/>
  <c r="G32" i="7"/>
  <c r="E32" i="7"/>
  <c r="L31" i="7"/>
  <c r="K31" i="7"/>
  <c r="I30" i="7"/>
  <c r="L30" i="7" s="1"/>
  <c r="G30" i="7"/>
  <c r="E30" i="7"/>
  <c r="L29" i="7"/>
  <c r="K29" i="7"/>
  <c r="L28" i="7"/>
  <c r="K28" i="7"/>
  <c r="I27" i="7"/>
  <c r="I35" i="7" s="1"/>
  <c r="G27" i="7"/>
  <c r="G35" i="7" s="1"/>
  <c r="E27" i="7"/>
  <c r="E35" i="7" s="1"/>
  <c r="L19" i="7"/>
  <c r="K19" i="7"/>
  <c r="I18" i="7"/>
  <c r="L18" i="7" s="1"/>
  <c r="G18" i="7"/>
  <c r="E18" i="7"/>
  <c r="L17" i="7"/>
  <c r="K17" i="7"/>
  <c r="I16" i="7"/>
  <c r="L16" i="7" s="1"/>
  <c r="G16" i="7"/>
  <c r="E16" i="7"/>
  <c r="L15" i="7"/>
  <c r="K15" i="7"/>
  <c r="L14" i="7"/>
  <c r="K14" i="7"/>
  <c r="I13" i="7"/>
  <c r="I21" i="7" s="1"/>
  <c r="G13" i="7"/>
  <c r="G21" i="7" s="1"/>
  <c r="E13" i="7"/>
  <c r="E21" i="7" s="1"/>
  <c r="O19" i="6"/>
  <c r="N19" i="6"/>
  <c r="O18" i="6"/>
  <c r="N18" i="6"/>
  <c r="O16" i="6"/>
  <c r="N16" i="6"/>
  <c r="O15" i="6"/>
  <c r="N15" i="6"/>
  <c r="O14" i="6"/>
  <c r="N14" i="6"/>
  <c r="O13" i="6"/>
  <c r="N13" i="6"/>
  <c r="O12" i="6"/>
  <c r="N12" i="6"/>
  <c r="N14" i="5"/>
  <c r="N13" i="5"/>
  <c r="N12" i="5"/>
  <c r="N16" i="5"/>
  <c r="N15" i="5"/>
  <c r="G60" i="2" l="1"/>
  <c r="G20" i="2" s="1"/>
  <c r="L35" i="7"/>
  <c r="K35" i="7"/>
  <c r="L21" i="7"/>
  <c r="K21" i="7"/>
  <c r="K18" i="7"/>
  <c r="K30" i="7"/>
  <c r="K13" i="7"/>
  <c r="L13" i="7"/>
  <c r="K32" i="7"/>
  <c r="K27" i="7"/>
  <c r="K16" i="7"/>
  <c r="L27" i="7"/>
  <c r="G49" i="4" l="1"/>
  <c r="G57" i="4"/>
  <c r="I57" i="4"/>
  <c r="G55" i="4"/>
  <c r="I55" i="4"/>
  <c r="G45" i="4"/>
  <c r="I45" i="4"/>
  <c r="G43" i="4"/>
  <c r="I43" i="4"/>
  <c r="I39" i="4"/>
  <c r="G39" i="4"/>
  <c r="G23" i="4"/>
  <c r="K24" i="4"/>
  <c r="G31" i="4"/>
  <c r="I31" i="4"/>
  <c r="G29" i="4"/>
  <c r="I29" i="4"/>
  <c r="G19" i="4"/>
  <c r="G17" i="4"/>
  <c r="I17" i="4"/>
  <c r="G13" i="4"/>
  <c r="I13" i="4"/>
  <c r="I33" i="4" s="1"/>
  <c r="I59" i="4" l="1"/>
  <c r="G59" i="4"/>
  <c r="G33" i="4"/>
  <c r="L127" i="3"/>
  <c r="L115" i="3"/>
  <c r="L63" i="3"/>
  <c r="L54" i="3"/>
  <c r="L53" i="3" s="1"/>
  <c r="L13" i="3"/>
  <c r="N14" i="3"/>
  <c r="G13" i="5"/>
  <c r="G12" i="5"/>
  <c r="E57" i="4"/>
  <c r="E55" i="4"/>
  <c r="E52" i="4"/>
  <c r="E50" i="4"/>
  <c r="E49" i="4"/>
  <c r="E45" i="4"/>
  <c r="E43" i="4"/>
  <c r="E39" i="4"/>
  <c r="E31" i="4"/>
  <c r="E29" i="4"/>
  <c r="E26" i="4"/>
  <c r="E23" i="4" s="1"/>
  <c r="E21" i="4"/>
  <c r="E19" i="4" s="1"/>
  <c r="E17" i="4"/>
  <c r="E15" i="4"/>
  <c r="E14" i="4"/>
  <c r="E13" i="4"/>
  <c r="J125" i="3"/>
  <c r="J124" i="3"/>
  <c r="J122" i="3"/>
  <c r="J120" i="3"/>
  <c r="J117" i="3"/>
  <c r="J116" i="3"/>
  <c r="J115" i="3"/>
  <c r="J113" i="3"/>
  <c r="J112" i="3"/>
  <c r="J63" i="3" s="1"/>
  <c r="J127" i="3" s="1"/>
  <c r="J108" i="3"/>
  <c r="J107" i="3"/>
  <c r="J105" i="3"/>
  <c r="J104" i="3"/>
  <c r="J95" i="3"/>
  <c r="J85" i="3"/>
  <c r="J78" i="3"/>
  <c r="J73" i="3"/>
  <c r="J72" i="3"/>
  <c r="J70" i="3"/>
  <c r="J68" i="3"/>
  <c r="J65" i="3"/>
  <c r="J64" i="3"/>
  <c r="J59" i="3"/>
  <c r="J58" i="3"/>
  <c r="J57" i="3"/>
  <c r="J55" i="3"/>
  <c r="J54" i="3"/>
  <c r="J53" i="3"/>
  <c r="J49" i="3"/>
  <c r="J43" i="3"/>
  <c r="J41" i="3" s="1"/>
  <c r="J13" i="3" s="1"/>
  <c r="J38" i="3"/>
  <c r="J36" i="3"/>
  <c r="J34" i="3"/>
  <c r="J32" i="3"/>
  <c r="J30" i="3"/>
  <c r="J24" i="3"/>
  <c r="J22" i="3"/>
  <c r="J16" i="3"/>
  <c r="J14" i="3"/>
  <c r="E37" i="1"/>
  <c r="E33" i="1"/>
  <c r="K25" i="1"/>
  <c r="E24" i="1"/>
  <c r="E21" i="1"/>
  <c r="E25" i="1" s="1"/>
  <c r="K13" i="2"/>
  <c r="L19" i="1"/>
  <c r="L20" i="1"/>
  <c r="L22" i="1"/>
  <c r="L23" i="1"/>
  <c r="L18" i="1"/>
  <c r="K20" i="1"/>
  <c r="K22" i="1"/>
  <c r="K18" i="1"/>
  <c r="K128" i="2"/>
  <c r="K97" i="2"/>
  <c r="K93" i="2"/>
  <c r="K89" i="2"/>
  <c r="K78" i="2"/>
  <c r="K71" i="2"/>
  <c r="K74" i="2"/>
  <c r="K58" i="2"/>
  <c r="P75" i="3"/>
  <c r="P76" i="3"/>
  <c r="L61" i="3" l="1"/>
  <c r="E59" i="4"/>
  <c r="E33" i="4"/>
  <c r="J61" i="3"/>
  <c r="K24" i="1"/>
  <c r="K23" i="2" l="1"/>
  <c r="K14" i="2"/>
  <c r="K15" i="2"/>
  <c r="K16" i="2"/>
  <c r="K18" i="2"/>
  <c r="K19" i="2"/>
  <c r="P45" i="3" l="1"/>
  <c r="K17" i="2" l="1"/>
  <c r="K54" i="2"/>
  <c r="K137" i="2"/>
  <c r="K112" i="2"/>
  <c r="K24" i="2"/>
  <c r="K86" i="2" l="1"/>
  <c r="K87" i="2"/>
  <c r="K52" i="2"/>
  <c r="K111" i="2"/>
  <c r="K70" i="2"/>
  <c r="K29" i="4"/>
  <c r="K81" i="2"/>
  <c r="K123" i="2" l="1"/>
  <c r="K77" i="2"/>
  <c r="K122" i="2" l="1"/>
  <c r="K56" i="4" l="1"/>
  <c r="P109" i="3"/>
  <c r="P67" i="3"/>
  <c r="K69" i="2" l="1"/>
  <c r="P58" i="3"/>
  <c r="P59" i="3"/>
  <c r="K55" i="4"/>
  <c r="P108" i="3"/>
  <c r="P107" i="3" l="1"/>
  <c r="P57" i="3"/>
  <c r="M14" i="5" l="1"/>
  <c r="K34" i="1" l="1"/>
  <c r="P43" i="3" l="1"/>
  <c r="P30" i="3" l="1"/>
  <c r="L24" i="1"/>
  <c r="K179" i="2" l="1"/>
  <c r="K43" i="4" l="1"/>
  <c r="K17" i="4"/>
  <c r="K60" i="2" l="1"/>
  <c r="K84" i="2"/>
  <c r="K13" i="4"/>
  <c r="K49" i="4"/>
  <c r="K23" i="4"/>
  <c r="K19" i="4"/>
  <c r="K45" i="4"/>
  <c r="K39" i="4"/>
  <c r="P114" i="3"/>
  <c r="K59" i="4" l="1"/>
  <c r="M12" i="5" l="1"/>
  <c r="M13" i="5"/>
  <c r="L21" i="1" l="1"/>
  <c r="K21" i="1"/>
  <c r="K145" i="2"/>
  <c r="P74" i="3" l="1"/>
  <c r="K35" i="1" l="1"/>
  <c r="K15" i="4" l="1"/>
  <c r="K14" i="4" l="1"/>
  <c r="P60" i="3" l="1"/>
  <c r="P73" i="3"/>
  <c r="P113" i="3" l="1"/>
  <c r="P112" i="3" l="1"/>
  <c r="P16" i="3"/>
  <c r="P33" i="3" l="1"/>
  <c r="P96" i="3"/>
  <c r="P99" i="3"/>
  <c r="P101" i="3"/>
  <c r="P102" i="3"/>
  <c r="P103" i="3"/>
  <c r="P66" i="3"/>
  <c r="P69" i="3"/>
  <c r="P71" i="3"/>
  <c r="P77" i="3"/>
  <c r="P79" i="3"/>
  <c r="P80" i="3"/>
  <c r="P81" i="3"/>
  <c r="P82" i="3"/>
  <c r="P83" i="3"/>
  <c r="P84" i="3"/>
  <c r="P86" i="3"/>
  <c r="P87" i="3"/>
  <c r="P89" i="3"/>
  <c r="P90" i="3"/>
  <c r="P92" i="3"/>
  <c r="P93" i="3"/>
  <c r="P94" i="3"/>
  <c r="P18" i="3"/>
  <c r="K152" i="2" l="1"/>
  <c r="K30" i="4" l="1"/>
  <c r="K42" i="4" l="1"/>
  <c r="K44" i="4"/>
  <c r="K47" i="4"/>
  <c r="K48" i="4"/>
  <c r="K51" i="4"/>
  <c r="K41" i="4"/>
  <c r="K40" i="4"/>
  <c r="K16" i="4"/>
  <c r="K18" i="4"/>
  <c r="K20" i="4"/>
  <c r="K21" i="4"/>
  <c r="K22" i="4"/>
  <c r="K25" i="4"/>
  <c r="K21" i="2" l="1"/>
  <c r="K22" i="2"/>
  <c r="K33" i="4"/>
  <c r="K20" i="2" l="1"/>
  <c r="P70" i="3"/>
  <c r="P95" i="3" l="1"/>
  <c r="P78" i="3"/>
  <c r="P85" i="3"/>
  <c r="P68" i="3"/>
  <c r="P14" i="3" l="1"/>
  <c r="P64" i="3"/>
  <c r="P72" i="3"/>
  <c r="P32" i="3"/>
  <c r="P36" i="3"/>
  <c r="P38" i="3"/>
  <c r="P41" i="3" l="1"/>
  <c r="P34" i="3"/>
  <c r="P63" i="3"/>
  <c r="P13" i="3" l="1"/>
  <c r="P127" i="3"/>
  <c r="P61" i="3" l="1"/>
  <c r="P65" i="3"/>
</calcChain>
</file>

<file path=xl/sharedStrings.xml><?xml version="1.0" encoding="utf-8"?>
<sst xmlns="http://schemas.openxmlformats.org/spreadsheetml/2006/main" count="525" uniqueCount="270">
  <si>
    <t>I. OPĆI DIO</t>
  </si>
  <si>
    <t>PRIHODI I RASHODI</t>
  </si>
  <si>
    <t>6 Prihodi poslovanja</t>
  </si>
  <si>
    <t>7 Prihodi od prodaje nefinancijske imovine</t>
  </si>
  <si>
    <t>PRIHODI UKUPNO</t>
  </si>
  <si>
    <t>3 Rashodi poslovanja</t>
  </si>
  <si>
    <t>4 Rashodi za nabavu nefinancijske imovine</t>
  </si>
  <si>
    <t>RASHODI UKUPNO</t>
  </si>
  <si>
    <t>Razlika – višak/ manjak</t>
  </si>
  <si>
    <t>5 Izdaci za financijsku imovinu i otplate zajmova</t>
  </si>
  <si>
    <t>8 Primici od financijske imovine i zaduživanja</t>
  </si>
  <si>
    <t>9 Preneseni višak prethodnih godina</t>
  </si>
  <si>
    <t>Antuna Gustava Matoša 40, 23000 Zadar</t>
  </si>
  <si>
    <t>Glava: 030-05 SREDNJOŠKOLSKO OBRAZOVANJE</t>
  </si>
  <si>
    <t>Aktivnost: A2204-01 Djelatnost srednjih škola</t>
  </si>
  <si>
    <t>Brojčana oznaka i naziv računa prihoda i rashoda</t>
  </si>
  <si>
    <t>Pomoći iz inozemstva i od subjekata unutar općeg proračuna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</si>
  <si>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</si>
  <si>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</si>
  <si>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</si>
  <si>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upravnih i administrativnih pristojbi, pristojbi po posebnim propisima i naknada</t>
  </si>
  <si>
    <t>Prihodi po posebnim propisima</t>
  </si>
  <si>
    <t>Ostali nespomenuti prihodi</t>
  </si>
  <si>
    <t>Prihodi od prodaje proizvoda i robe te pruženih usluga</t>
  </si>
  <si>
    <t>Prihodi od pruženih usluga</t>
  </si>
  <si>
    <t>Tekuće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</si>
  <si>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</si>
  <si>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</si>
  <si>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</si>
  <si>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VLASTITI IZVORI</t>
  </si>
  <si>
    <t>Pomoći temeljem prijenosa EU sredstava</t>
  </si>
  <si>
    <t>Prihodi od prodaje proizvoda i robe te pruženih usluga i prihodi od donacija</t>
  </si>
  <si>
    <t>Donacije od pravnih i fizičkih osoba izvan općeg proračuna</t>
  </si>
  <si>
    <t>Prihodi iz nadležnog proračuna za financiranje rashoda za nabavu nefinancijske imovine</t>
  </si>
  <si>
    <t>Rezultat poslovanja</t>
  </si>
  <si>
    <t>Višak prihoda</t>
  </si>
  <si>
    <t>Višak/manjak prihoda</t>
  </si>
  <si>
    <t>Indeks</t>
  </si>
  <si>
    <t>PRIHODI POSLOVANJA</t>
  </si>
  <si>
    <t>RASHODI POSLOVANJA</t>
  </si>
  <si>
    <t>SVEUKUPNO RASHODI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</si>
  <si>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</si>
  <si>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</si>
  <si>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</si>
  <si>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</si>
  <si>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</si>
  <si>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</si>
  <si>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</si>
  <si>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</si>
  <si>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</si>
  <si>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</si>
  <si>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</si>
  <si>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</si>
  <si>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</si>
  <si>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</si>
  <si>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</si>
  <si>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</si>
  <si>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</si>
  <si>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</si>
  <si>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</si>
  <si>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</si>
  <si>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</si>
  <si>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</si>
  <si>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</si>
  <si>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</si>
  <si>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</si>
  <si>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</si>
  <si>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</si>
  <si>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</si>
  <si>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</si>
  <si>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Pristojbe i naknade</t>
  </si>
  <si>
    <t>Troškovi sudskih postupaka</t>
  </si>
  <si>
    <t>Financijski rashodi</t>
  </si>
  <si>
    <t>Zatezne kamate</t>
  </si>
  <si>
    <t>Rashodi za nabavu proizvedene dugotrajne imovine</t>
  </si>
  <si>
    <t>Postrojenja i oprema</t>
  </si>
  <si>
    <t>Uređaji, strojevi i oprema za ostale namjene</t>
  </si>
  <si>
    <t>Knjige, umjetnička djela i ostale izložbene vrijednosti</t>
  </si>
  <si>
    <t>Knjige</t>
  </si>
  <si>
    <t>RASHODI ZA NABAVU NEFINANCIJSKE IMOVINE</t>
  </si>
  <si>
    <t>Ostale naknade troškova zaposlenima</t>
  </si>
  <si>
    <t>Materijal i sirovine</t>
  </si>
  <si>
    <t>Komunalne usluge</t>
  </si>
  <si>
    <t>Usluge promidžbe i informiranja</t>
  </si>
  <si>
    <t>Članarine i norme</t>
  </si>
  <si>
    <t>Ostali financijski rashodi</t>
  </si>
  <si>
    <t>Uredska oprema i namještaj</t>
  </si>
  <si>
    <t>Naknade za prijevoz na posao i s posla</t>
  </si>
  <si>
    <t>Materijali  i sirovine</t>
  </si>
  <si>
    <t>Materijali i dijelovi za tekuće i investicijsko održavanje</t>
  </si>
  <si>
    <t>Doprinosi za OZO</t>
  </si>
  <si>
    <t>Aktivnost: A2204-07 Administracija i upravljanje</t>
  </si>
  <si>
    <t>Novčana nak. posl. zbog nezapošljavanje osobe s inv.</t>
  </si>
  <si>
    <t>Program: 2204 SREDNJE ŠKOLSTVO – STANDARD</t>
  </si>
  <si>
    <t>Aktivnost: A2205-01 Javne potrebe u prosvjeti - korisnici u SŠ</t>
  </si>
  <si>
    <t>Izvor financiranje: 110 Opći prihodi i primici</t>
  </si>
  <si>
    <t>Aktivnost: A2205-12 Podizanje kvalitete i standarda u školstvu</t>
  </si>
  <si>
    <t>Knjge</t>
  </si>
  <si>
    <t>Aktivnost: A2205-22 Natjecanja i smotre u SŠ</t>
  </si>
  <si>
    <t>Ostali nespomenuti rashodi</t>
  </si>
  <si>
    <t>Program: 4306 NACIONALNI EU PROJEKTI</t>
  </si>
  <si>
    <t>Naknade za prijevoz</t>
  </si>
  <si>
    <t xml:space="preserve">Prihodi za posebne namjene </t>
  </si>
  <si>
    <t>UKUPNO</t>
  </si>
  <si>
    <t>Opći prihodi i primici</t>
  </si>
  <si>
    <t>Višak/manjak prihoda - ZŽ</t>
  </si>
  <si>
    <t>Predfinanciranje iz ŽP</t>
  </si>
  <si>
    <t>Vlastiti prihodi - korisnici</t>
  </si>
  <si>
    <t>Višak/manjak prihoda korisnici</t>
  </si>
  <si>
    <t>F.P. i dod. udio u por. na dohodak</t>
  </si>
  <si>
    <t>Pomoći iz inozemstva</t>
  </si>
  <si>
    <t>Tekuće donacije - korisnici</t>
  </si>
  <si>
    <t>PRIHODI PO IZVORIMA FINANCIRANJA</t>
  </si>
  <si>
    <t>šifra:</t>
  </si>
  <si>
    <t>Izvor financiranja:</t>
  </si>
  <si>
    <t>Prijenosi između proračunskih korisnika istog proračuna</t>
  </si>
  <si>
    <t>Tekući prijenosi između proračunskih korisnika istog proračuna temeljem prijenosa EU sredstava</t>
  </si>
  <si>
    <t>Tekući prijenosi između proračunskih korisnika istog proračuna</t>
  </si>
  <si>
    <t>Ostali rashodi</t>
  </si>
  <si>
    <t>Dopirnosi na plaće</t>
  </si>
  <si>
    <t>Uredski materijal</t>
  </si>
  <si>
    <t>Aktivnost: A2205-34 Projekt e-škole</t>
  </si>
  <si>
    <t>Intelektualne usluge</t>
  </si>
  <si>
    <t>Aktivnost: A2205-37 Zalihe menstrualnih higijenskih potrepština</t>
  </si>
  <si>
    <t>A. SAŽETAK RAČUNA PRIHODA I RASHODA</t>
  </si>
  <si>
    <t>B. SAŽETAK RAČUNA FINANCIRANJA</t>
  </si>
  <si>
    <t>UKUPNO PRIHODI + VIŠAK KORIŠTEN ZA POKRIĆE RASHODA</t>
  </si>
  <si>
    <t>Rashodi za dodatna ulaganja na nefinancijskoj imovini</t>
  </si>
  <si>
    <t>Dodatna ulaganja na građevinskim objektima</t>
  </si>
  <si>
    <t>Brojčana oznaka i naziv</t>
  </si>
  <si>
    <t>09</t>
  </si>
  <si>
    <t>Obrazovanje</t>
  </si>
  <si>
    <t>Srednjoškolsko obrazovanje</t>
  </si>
  <si>
    <t>092</t>
  </si>
  <si>
    <t>0922</t>
  </si>
  <si>
    <t>Više srednjoškolsko obrazovanje</t>
  </si>
  <si>
    <t>SAŽETAK RAČUNA PRIHODA I RASHODA I RAČUNA FINANCIRANJA</t>
  </si>
  <si>
    <t xml:space="preserve">I. OPĆI DIO </t>
  </si>
  <si>
    <t>RAČUN PRIHODA I RASHODA</t>
  </si>
  <si>
    <t>BROJČANA OZNAKA I NAZIV</t>
  </si>
  <si>
    <t>IZVJEŠTAJ O PRIHODIMA I RASHODIMA PREMA IZVORIMA FINANCIRANJA</t>
  </si>
  <si>
    <t>IZVJEŠTAJ O RASHODIMA PREMA FUNKCIJSKOJ KLASIFIKACIJI</t>
  </si>
  <si>
    <t>II. POSEBNI DIO</t>
  </si>
  <si>
    <t>Tekuće donacije u naravi</t>
  </si>
  <si>
    <t>Vlatiti prihodi</t>
  </si>
  <si>
    <t>Pomoći</t>
  </si>
  <si>
    <t>Donacije</t>
  </si>
  <si>
    <t>Brojčana oznaka i naziv funkcijske klasifikacije</t>
  </si>
  <si>
    <t>RASHODI PO IZVORIMA FINANCIRANJA</t>
  </si>
  <si>
    <t>Materijal za hig. potrebe u njegu</t>
  </si>
  <si>
    <t>Izvori financiranja ukupno</t>
  </si>
  <si>
    <t>Vlastiti prihodi</t>
  </si>
  <si>
    <t>Prihodi za posebne namjene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</si>
  <si>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</si>
  <si>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</si>
  <si>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</si>
  <si>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</si>
  <si>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</si>
  <si>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UKUPNO PRIHODI</t>
  </si>
  <si>
    <t>OIB: 04405149472 // RKP: 18848</t>
  </si>
  <si>
    <t>Kazne, upravne mjere i ostali prihodi</t>
  </si>
  <si>
    <t>Ostali prihodi</t>
  </si>
  <si>
    <t>PRIHODI OD PRODAJE NEFINANCIJSKE IMOVINE</t>
  </si>
  <si>
    <t>Prihodi od prodaje proizvedene dugotrajne imovine</t>
  </si>
  <si>
    <t>Prihodi od prodaje građevinskih objekata</t>
  </si>
  <si>
    <t>Plaće za prekovremenio rad</t>
  </si>
  <si>
    <t>Naknade građanima i kućanstvima na temelju osiguranja i druge nakanade</t>
  </si>
  <si>
    <t>Ostale naknade građanima i kućanstvima iz proračuna</t>
  </si>
  <si>
    <t>Naknade građanima i kućanstvima u novcu</t>
  </si>
  <si>
    <t>Naknade građanima i kućanstvima u naravi</t>
  </si>
  <si>
    <t>Naknade građanima i kućanstvima iz EU sredstava</t>
  </si>
  <si>
    <t>Nematerijalna proizvedena movina</t>
  </si>
  <si>
    <t>Ostala nematerijalna proizvedena imovina</t>
  </si>
  <si>
    <t>Prihodi od prodaje nefianncijske imovine</t>
  </si>
  <si>
    <t>Izvor financiranja: 31 Vlastiti prihodi</t>
  </si>
  <si>
    <t>RASHODI ZA ZAPOSLENE</t>
  </si>
  <si>
    <t>PLAĆE</t>
  </si>
  <si>
    <t>MATERIJALNI RASHODI</t>
  </si>
  <si>
    <t>RASHODI ZA USLUGE</t>
  </si>
  <si>
    <t>Izvor financiranja: 42035 Višak prihodi SŠ</t>
  </si>
  <si>
    <t>Ostale intelektualne usluge</t>
  </si>
  <si>
    <t>Ostale najamnine i zakupnine</t>
  </si>
  <si>
    <t>Ostale nespomenute usluge</t>
  </si>
  <si>
    <t>Plaće po sudskim presudama</t>
  </si>
  <si>
    <t>Sitan inventar</t>
  </si>
  <si>
    <t>Uređaji</t>
  </si>
  <si>
    <t>Dnevnice za službeni put u zemlji</t>
  </si>
  <si>
    <t>Ostale nespomenut usluge</t>
  </si>
  <si>
    <t>Pomoć osobama s invaliditetom</t>
  </si>
  <si>
    <t>EKONOMSKO BIROTEHNIČKA I TRGOVAČKA ŠKOLA ZADAR</t>
  </si>
  <si>
    <t>Naknade članovima povjerenstva</t>
  </si>
  <si>
    <t>Dnevnice za službeni put u inozemstvu</t>
  </si>
  <si>
    <t>Ostvarenje/ izvršenje 2025.</t>
  </si>
  <si>
    <t>POLUGODIŠNJI IZVJEŠTAJ O PRIHODIMA I RASHODIMA PREMA EKONOMSKOJ KLASIFIKACIJI</t>
  </si>
  <si>
    <t>Izvršenje 2025.</t>
  </si>
  <si>
    <r>
      <t>4/2</t>
    </r>
    <r>
      <rPr>
        <b/>
        <sz val="11"/>
        <color theme="4" tint="0.39997558519241921"/>
        <rFont val="Calibri"/>
        <family val="2"/>
        <charset val="238"/>
        <scheme val="minor"/>
      </rPr>
      <t>.</t>
    </r>
  </si>
  <si>
    <r>
      <t>3/2</t>
    </r>
    <r>
      <rPr>
        <b/>
        <sz val="11"/>
        <color theme="4" tint="0.39997558519241921"/>
        <rFont val="Calibri"/>
        <family val="2"/>
        <charset val="238"/>
        <scheme val="minor"/>
      </rPr>
      <t>.</t>
    </r>
  </si>
  <si>
    <t>Tekući projekt: T4306-36 Projekt Erasmus+ KA121-VET-00020606848 EBTŠ</t>
  </si>
  <si>
    <t>IF 42</t>
  </si>
  <si>
    <r>
      <t>4/3</t>
    </r>
    <r>
      <rPr>
        <b/>
        <sz val="11"/>
        <color theme="4" tint="0.39997558519241921"/>
        <rFont val="Calibri"/>
        <family val="2"/>
        <charset val="238"/>
        <scheme val="minor"/>
      </rPr>
      <t>.</t>
    </r>
  </si>
  <si>
    <t>Planirano 2026.</t>
  </si>
  <si>
    <t>Ostvarenje/ izvršenje 2026.</t>
  </si>
  <si>
    <t>Izvršenje 2026.</t>
  </si>
  <si>
    <t>IZVJEŠTAJ O IZVRŠENJU POLUGODIŠNJEG FINANCIJSKOG PLANA 2026. PREMA EKONOMSKOJ KLASIFIKACIJI, PROGRAMIMA TE IZVORIMA FINANCIRANJA</t>
  </si>
  <si>
    <t>Pomoći iz državnog proračuna</t>
  </si>
  <si>
    <t>Programi Unije</t>
  </si>
  <si>
    <t>Fondovi EU</t>
  </si>
  <si>
    <t>Instrumenti EU nove generacije</t>
  </si>
  <si>
    <t>096</t>
  </si>
  <si>
    <t>Dodatne usluge u obrazovanju</t>
  </si>
  <si>
    <t>0960</t>
  </si>
  <si>
    <t>4/3</t>
  </si>
  <si>
    <t>RAČUN FINANCIRANJA</t>
  </si>
  <si>
    <t>IZVJEŠTAJ RAČUNA FINANCIRANJA PREMA EKONOMSKOJ KLASIFIKACIJI</t>
  </si>
  <si>
    <t>Brojčana oznaka i naziv računa financiranja</t>
  </si>
  <si>
    <t>4/2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</si>
  <si>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</si>
  <si>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</si>
  <si>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</si>
  <si>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</si>
  <si>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</si>
  <si>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IZVJEŠTAJ RAČUNA FINANCIRANJA PREMA IZVORIMA FINANCIRANJA</t>
  </si>
  <si>
    <t>UKUPNO PRIMICI:</t>
  </si>
  <si>
    <t>. . .</t>
  </si>
  <si>
    <t>UKUPNO IZDACI:</t>
  </si>
  <si>
    <t>Izvor financiranja: 451 F.P. i dodatni udio u porezu na dohodak</t>
  </si>
  <si>
    <t>Tekući projekt: T2204-04 Hitne intervencije u srednjim školama</t>
  </si>
  <si>
    <t>Izvor financiranja: 501106 Pomoći iz državnog proračuna</t>
  </si>
  <si>
    <t>Izvor financiranja: 110 Opći prihodi i primici</t>
  </si>
  <si>
    <t>Tekući projekt: T2205-04 Kapitalna ulaganja u srednjim školama</t>
  </si>
  <si>
    <t>Kapitalna ulaganja SŠ</t>
  </si>
  <si>
    <t>Aktivnost: A2205-09 Obrazovanje odraslih</t>
  </si>
  <si>
    <t>Naknade građanima i kućanstvima na temelju osiguranja i druge naknade</t>
  </si>
  <si>
    <t>Izvor financiranja: 31 Vlastiti prihodi - korisnici</t>
  </si>
  <si>
    <t>Izvor financiranja: 41 Prihodi za posebne namjene</t>
  </si>
  <si>
    <t>Izvor financiranja: 501102 Pomoći iz državnog proračuna</t>
  </si>
  <si>
    <t>Izvor financiranja: 501107 Pomoći iz državnog proračuna</t>
  </si>
  <si>
    <t>Izvor financiranja: 42035 Višak prihoda poslovanja</t>
  </si>
  <si>
    <t>Izvor financiranja: 61 Tekuće donacije</t>
  </si>
  <si>
    <t>Izvor financiranja: 7104 Prihodi od prodaje nefinancijske imovine</t>
  </si>
  <si>
    <t>Tekući projekt: T2205-35 Projektna dokumentacija - javne potrebe u SŠ</t>
  </si>
  <si>
    <t>Izrada projektne dokumentacije</t>
  </si>
  <si>
    <t>Izvor financiranja: 5011017 Pomoći iz državnog proračuna</t>
  </si>
  <si>
    <t>Tekući projekt: T2205-45 Ne bacaj otpad u moj dom - EBTŠ</t>
  </si>
  <si>
    <t>Tekući projekt: T4306-03 Inkluzija – korak bliže društvu bez prepreka faza V.</t>
  </si>
  <si>
    <t>Opći prihodi i primici, Fondovi EU, Pomoći iz državnog proračuna</t>
  </si>
  <si>
    <t>IF 110</t>
  </si>
  <si>
    <t>IF 5611105</t>
  </si>
  <si>
    <t>Izvori financiranja: 110, 5611105, 5610005, 5012001</t>
  </si>
  <si>
    <t>IF 5610005</t>
  </si>
  <si>
    <t>IF 5012001</t>
  </si>
  <si>
    <t>Izvor financiranja: 5100022 Programi Unije</t>
  </si>
  <si>
    <t>Kapitalni projekt: K4306-43 Projekt SŠ Ekonom. Biroteh. NPOO</t>
  </si>
  <si>
    <t>Izvori financiranja: 12154, 5811117</t>
  </si>
  <si>
    <t>Višak/manjak prihod ZŽ, Instrumenti EU nove generacije</t>
  </si>
  <si>
    <t>Program: 43067 Međunarodni EU projekti</t>
  </si>
  <si>
    <t>Tekući projekt: T4307-64 Projekt Eramus+ 2025-1-KA121-000338475 EBTŠ</t>
  </si>
  <si>
    <t>Izvori financiranja: 42035, 5100011, 5101111</t>
  </si>
  <si>
    <t>Višak prihoda poslovanja, Programi Unije</t>
  </si>
  <si>
    <t>IF 5100011</t>
  </si>
  <si>
    <t>IF 5101111</t>
  </si>
  <si>
    <t>Ostale naknade iz proračuna</t>
  </si>
  <si>
    <t>Tekući projekt: T4307-71 Projekt Eramus+ 2025-1-KA122-000343891 EBTŠ</t>
  </si>
  <si>
    <t>Izvori financiranja: 42035, 5100011</t>
  </si>
  <si>
    <t>Program: 2205 SREDNJE ŠKOLSTVO – IZNAD STANDARDA</t>
  </si>
  <si>
    <t>IF 12</t>
  </si>
  <si>
    <t>IF 58</t>
  </si>
  <si>
    <t>POLUGODIŠNJI IZVJEŠTAJ O IZVRŠENJU FINANCIJSKOG PLANA EKONOMSKO-BIROTEHNIČKE I TRGOVAČKE ŠKOLE ZADAR ZA 2026. GODINU</t>
  </si>
  <si>
    <t>Ekonomsko-birotehnička i trgovačka škola  Zadar</t>
  </si>
  <si>
    <t>Na temelju Zakona o proračunu ("Narodne novine" broj 144/21) i Pravilnika o polugodišnjem i godišnjem izvještaju o izvršenju proračuna i financijskog plana ("Narodne novine" broj 85/23) EKONOMSKO-BIROTEHNIČKA I TRGOVAČKA ŠKOLA ZADAR podnosi Školskom odboru: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</si>
</sst>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?/1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4" tint="0.3999755851924192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164" fontId="1" fillId="2" borderId="38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0" fillId="0" borderId="0" xfId="0" applyNumberFormat="1"/>
    <xf numFmtId="0" fontId="6" fillId="2" borderId="21" xfId="0" applyFont="1" applyFill="1" applyBorder="1" applyAlignment="1">
      <alignment horizontal="right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" fontId="1" fillId="0" borderId="21" xfId="0" applyNumberFormat="1" applyFont="1" applyBorder="1" applyAlignment="1">
      <alignment horizontal="right" vertical="center"/>
    </xf>
    <xf numFmtId="4" fontId="0" fillId="0" borderId="21" xfId="0" applyNumberFormat="1" applyBorder="1" applyAlignment="1">
      <alignment horizontal="right" vertical="center"/>
    </xf>
    <xf numFmtId="4" fontId="1" fillId="0" borderId="3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4" fontId="1" fillId="3" borderId="21" xfId="0" applyNumberFormat="1" applyFont="1" applyFill="1" applyBorder="1" applyAlignment="1">
      <alignment horizontal="right"/>
    </xf>
    <xf numFmtId="4" fontId="0" fillId="0" borderId="21" xfId="0" applyNumberFormat="1" applyBorder="1" applyAlignment="1">
      <alignment horizontal="right"/>
    </xf>
    <xf numFmtId="4" fontId="1" fillId="2" borderId="23" xfId="0" applyNumberFormat="1" applyFont="1" applyFill="1" applyBorder="1" applyAlignment="1">
      <alignment horizontal="center" vertical="center"/>
    </xf>
    <xf numFmtId="4" fontId="0" fillId="0" borderId="26" xfId="0" applyNumberFormat="1" applyBorder="1" applyAlignment="1">
      <alignment horizontal="right"/>
    </xf>
    <xf numFmtId="4" fontId="0" fillId="0" borderId="26" xfId="0" applyNumberFormat="1" applyBorder="1" applyAlignment="1">
      <alignment horizontal="right" vertical="center"/>
    </xf>
    <xf numFmtId="0" fontId="1" fillId="0" borderId="0" xfId="0" applyFont="1" applyAlignment="1"/>
    <xf numFmtId="0" fontId="1" fillId="7" borderId="43" xfId="0" applyFont="1" applyFill="1" applyBorder="1" applyAlignment="1">
      <alignment vertical="center"/>
    </xf>
    <xf numFmtId="0" fontId="1" fillId="7" borderId="40" xfId="0" applyFont="1" applyFill="1" applyBorder="1" applyAlignment="1">
      <alignment vertical="center"/>
    </xf>
    <xf numFmtId="0" fontId="3" fillId="0" borderId="32" xfId="0" applyFont="1" applyBorder="1" applyAlignment="1">
      <alignment vertical="center"/>
    </xf>
    <xf numFmtId="4" fontId="1" fillId="0" borderId="20" xfId="0" applyNumberFormat="1" applyFont="1" applyBorder="1" applyAlignment="1">
      <alignment horizontal="right" vertical="center"/>
    </xf>
    <xf numFmtId="0" fontId="1" fillId="7" borderId="39" xfId="0" applyFont="1" applyFill="1" applyBorder="1" applyAlignment="1">
      <alignment horizontal="right" vertical="center"/>
    </xf>
    <xf numFmtId="0" fontId="0" fillId="0" borderId="0" xfId="0"/>
    <xf numFmtId="0" fontId="1" fillId="0" borderId="0" xfId="0" applyFont="1"/>
    <xf numFmtId="4" fontId="1" fillId="4" borderId="2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4" fontId="3" fillId="3" borderId="26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3" fillId="3" borderId="3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0" xfId="0" applyNumberFormat="1"/>
    <xf numFmtId="4" fontId="0" fillId="2" borderId="26" xfId="0" applyNumberFormat="1" applyFill="1" applyBorder="1" applyAlignment="1">
      <alignment horizontal="right"/>
    </xf>
    <xf numFmtId="2" fontId="2" fillId="4" borderId="21" xfId="0" applyNumberFormat="1" applyFont="1" applyFill="1" applyBorder="1" applyAlignment="1">
      <alignment horizontal="right" vertical="center"/>
    </xf>
    <xf numFmtId="2" fontId="3" fillId="4" borderId="21" xfId="0" applyNumberFormat="1" applyFont="1" applyFill="1" applyBorder="1" applyAlignment="1">
      <alignment horizontal="right" vertical="center"/>
    </xf>
    <xf numFmtId="2" fontId="2" fillId="4" borderId="27" xfId="0" applyNumberFormat="1" applyFont="1" applyFill="1" applyBorder="1" applyAlignment="1">
      <alignment horizontal="right" vertical="center"/>
    </xf>
    <xf numFmtId="2" fontId="2" fillId="0" borderId="21" xfId="0" applyNumberFormat="1" applyFont="1" applyBorder="1" applyAlignment="1">
      <alignment horizontal="right" vertical="center"/>
    </xf>
    <xf numFmtId="2" fontId="3" fillId="3" borderId="21" xfId="0" applyNumberFormat="1" applyFont="1" applyFill="1" applyBorder="1" applyAlignment="1">
      <alignment horizontal="right" vertical="center"/>
    </xf>
    <xf numFmtId="2" fontId="3" fillId="2" borderId="31" xfId="0" applyNumberFormat="1" applyFont="1" applyFill="1" applyBorder="1" applyAlignment="1">
      <alignment horizontal="right" vertical="center"/>
    </xf>
    <xf numFmtId="2" fontId="3" fillId="3" borderId="20" xfId="0" applyNumberFormat="1" applyFont="1" applyFill="1" applyBorder="1" applyAlignment="1">
      <alignment horizontal="right" vertical="center"/>
    </xf>
    <xf numFmtId="2" fontId="3" fillId="0" borderId="21" xfId="0" applyNumberFormat="1" applyFont="1" applyBorder="1" applyAlignment="1">
      <alignment horizontal="right" vertical="center"/>
    </xf>
    <xf numFmtId="4" fontId="11" fillId="0" borderId="21" xfId="0" applyNumberFormat="1" applyFont="1" applyBorder="1" applyAlignment="1">
      <alignment horizontal="center" vertical="center"/>
    </xf>
    <xf numFmtId="4" fontId="1" fillId="5" borderId="38" xfId="0" applyNumberFormat="1" applyFont="1" applyFill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4" fontId="1" fillId="5" borderId="27" xfId="0" applyNumberFormat="1" applyFont="1" applyFill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4" fontId="0" fillId="3" borderId="26" xfId="0" applyNumberFormat="1" applyFill="1" applyBorder="1" applyAlignment="1">
      <alignment horizontal="center" vertical="center"/>
    </xf>
    <xf numFmtId="4" fontId="0" fillId="4" borderId="26" xfId="0" applyNumberFormat="1" applyFill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4" fontId="0" fillId="4" borderId="27" xfId="0" applyNumberFormat="1" applyFont="1" applyFill="1" applyBorder="1" applyAlignment="1">
      <alignment horizontal="center" vertical="center"/>
    </xf>
    <xf numFmtId="4" fontId="0" fillId="0" borderId="2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/>
    <xf numFmtId="0" fontId="3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4" fontId="0" fillId="0" borderId="24" xfId="0" applyNumberFormat="1" applyBorder="1" applyAlignment="1">
      <alignment horizontal="right"/>
    </xf>
    <xf numFmtId="0" fontId="2" fillId="0" borderId="53" xfId="0" applyFont="1" applyBorder="1" applyAlignment="1">
      <alignment vertical="center"/>
    </xf>
    <xf numFmtId="4" fontId="0" fillId="0" borderId="27" xfId="0" applyNumberFormat="1" applyBorder="1" applyAlignment="1">
      <alignment horizontal="right" vertical="center"/>
    </xf>
    <xf numFmtId="4" fontId="11" fillId="0" borderId="20" xfId="0" applyNumberFormat="1" applyFont="1" applyBorder="1" applyAlignment="1">
      <alignment horizontal="center" vertical="center"/>
    </xf>
    <xf numFmtId="4" fontId="0" fillId="4" borderId="21" xfId="0" applyNumberFormat="1" applyFont="1" applyFill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4" fontId="1" fillId="8" borderId="21" xfId="0" applyNumberFormat="1" applyFont="1" applyFill="1" applyBorder="1" applyAlignment="1">
      <alignment horizontal="center" vertical="center"/>
    </xf>
    <xf numFmtId="4" fontId="1" fillId="0" borderId="22" xfId="0" applyNumberFormat="1" applyFont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4" fontId="0" fillId="0" borderId="20" xfId="0" applyNumberFormat="1" applyBorder="1" applyAlignment="1">
      <alignment horizontal="right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4" fontId="0" fillId="0" borderId="2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4" fontId="0" fillId="4" borderId="22" xfId="0" applyNumberFormat="1" applyFill="1" applyBorder="1" applyAlignment="1">
      <alignment horizontal="right" vertical="center"/>
    </xf>
    <xf numFmtId="49" fontId="1" fillId="2" borderId="38" xfId="0" applyNumberFormat="1" applyFont="1" applyFill="1" applyBorder="1" applyAlignment="1">
      <alignment horizontal="center" vertical="center"/>
    </xf>
    <xf numFmtId="4" fontId="0" fillId="4" borderId="21" xfId="0" applyNumberFormat="1" applyFill="1" applyBorder="1" applyAlignment="1">
      <alignment horizontal="right" vertical="center"/>
    </xf>
    <xf numFmtId="49" fontId="1" fillId="2" borderId="26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2" xfId="0" applyBorder="1"/>
    <xf numFmtId="0" fontId="3" fillId="0" borderId="33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4" fontId="1" fillId="3" borderId="27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" fontId="1" fillId="3" borderId="26" xfId="0" applyNumberFormat="1" applyFont="1" applyFill="1" applyBorder="1" applyAlignment="1">
      <alignment horizontal="center" vertical="center"/>
    </xf>
    <xf numFmtId="4" fontId="1" fillId="3" borderId="14" xfId="0" applyNumberFormat="1" applyFont="1" applyFill="1" applyBorder="1" applyAlignment="1">
      <alignment horizontal="center" vertical="center"/>
    </xf>
    <xf numFmtId="4" fontId="1" fillId="3" borderId="25" xfId="0" applyNumberFormat="1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vertical="center"/>
    </xf>
    <xf numFmtId="4" fontId="1" fillId="6" borderId="31" xfId="0" applyNumberFormat="1" applyFont="1" applyFill="1" applyBorder="1" applyAlignment="1">
      <alignment horizontal="center" vertical="center"/>
    </xf>
    <xf numFmtId="4" fontId="1" fillId="3" borderId="21" xfId="0" applyNumberFormat="1" applyFont="1" applyFill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0" fillId="0" borderId="38" xfId="0" applyNumberFormat="1" applyFont="1" applyBorder="1" applyAlignment="1">
      <alignment horizontal="center" vertical="center"/>
    </xf>
    <xf numFmtId="0" fontId="2" fillId="0" borderId="35" xfId="0" applyFont="1" applyFill="1" applyBorder="1" applyAlignment="1">
      <alignment vertical="center"/>
    </xf>
    <xf numFmtId="0" fontId="0" fillId="0" borderId="36" xfId="0" applyBorder="1" applyAlignment="1">
      <alignment vertical="center"/>
    </xf>
    <xf numFmtId="0" fontId="2" fillId="0" borderId="37" xfId="0" applyFont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4" fontId="0" fillId="0" borderId="18" xfId="0" applyNumberFormat="1" applyBorder="1" applyAlignment="1">
      <alignment horizontal="right"/>
    </xf>
    <xf numFmtId="0" fontId="0" fillId="0" borderId="23" xfId="0" applyBorder="1" applyAlignment="1">
      <alignment horizontal="right"/>
    </xf>
    <xf numFmtId="4" fontId="1" fillId="3" borderId="18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0" fontId="0" fillId="0" borderId="21" xfId="0" applyBorder="1" applyAlignment="1">
      <alignment horizontal="right"/>
    </xf>
    <xf numFmtId="49" fontId="3" fillId="3" borderId="1" xfId="0" applyNumberFormat="1" applyFont="1" applyFill="1" applyBorder="1" applyAlignment="1">
      <alignment horizontal="right" vertical="center"/>
    </xf>
    <xf numFmtId="0" fontId="3" fillId="3" borderId="28" xfId="0" applyFont="1" applyFill="1" applyBorder="1" applyAlignment="1">
      <alignment vertical="center" wrapText="1"/>
    </xf>
    <xf numFmtId="4" fontId="1" fillId="3" borderId="23" xfId="0" applyNumberFormat="1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right" vertical="center"/>
    </xf>
    <xf numFmtId="0" fontId="1" fillId="2" borderId="28" xfId="0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4" fontId="1" fillId="3" borderId="28" xfId="0" applyNumberFormat="1" applyFont="1" applyFill="1" applyBorder="1" applyAlignment="1">
      <alignment horizontal="right" vertical="center"/>
    </xf>
    <xf numFmtId="4" fontId="1" fillId="4" borderId="33" xfId="0" applyNumberFormat="1" applyFont="1" applyFill="1" applyBorder="1" applyAlignment="1">
      <alignment horizontal="right" vertical="center"/>
    </xf>
    <xf numFmtId="4" fontId="0" fillId="4" borderId="13" xfId="0" applyNumberFormat="1" applyFont="1" applyFill="1" applyBorder="1" applyAlignment="1">
      <alignment horizontal="right" vertical="center"/>
    </xf>
    <xf numFmtId="4" fontId="1" fillId="4" borderId="13" xfId="0" applyNumberFormat="1" applyFont="1" applyFill="1" applyBorder="1" applyAlignment="1">
      <alignment horizontal="right" vertical="center"/>
    </xf>
    <xf numFmtId="4" fontId="0" fillId="4" borderId="17" xfId="0" applyNumberFormat="1" applyFill="1" applyBorder="1" applyAlignment="1">
      <alignment horizontal="right" vertical="center"/>
    </xf>
    <xf numFmtId="4" fontId="1" fillId="4" borderId="20" xfId="0" applyNumberFormat="1" applyFont="1" applyFill="1" applyBorder="1" applyAlignment="1">
      <alignment horizontal="right" vertical="center"/>
    </xf>
    <xf numFmtId="4" fontId="1" fillId="4" borderId="38" xfId="0" applyNumberFormat="1" applyFont="1" applyFill="1" applyBorder="1" applyAlignment="1">
      <alignment horizontal="center" vertical="center"/>
    </xf>
    <xf numFmtId="4" fontId="1" fillId="5" borderId="21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4" fontId="1" fillId="4" borderId="21" xfId="0" applyNumberFormat="1" applyFont="1" applyFill="1" applyBorder="1" applyAlignment="1">
      <alignment horizontal="center" vertical="center"/>
    </xf>
    <xf numFmtId="2" fontId="2" fillId="4" borderId="21" xfId="0" applyNumberFormat="1" applyFont="1" applyFill="1" applyBorder="1" applyAlignment="1">
      <alignment horizontal="right" vertical="center"/>
    </xf>
    <xf numFmtId="2" fontId="3" fillId="4" borderId="2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" fontId="1" fillId="3" borderId="22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4" fontId="0" fillId="4" borderId="14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>
      <alignment horizontal="center" vertical="center"/>
    </xf>
    <xf numFmtId="4" fontId="0" fillId="4" borderId="12" xfId="0" applyNumberFormat="1" applyFill="1" applyBorder="1" applyAlignment="1">
      <alignment horizontal="center" vertical="center"/>
    </xf>
    <xf numFmtId="4" fontId="0" fillId="4" borderId="18" xfId="0" applyNumberFormat="1" applyFill="1" applyBorder="1" applyAlignment="1">
      <alignment horizontal="center" vertic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" fontId="0" fillId="0" borderId="1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1" fillId="2" borderId="12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4" fontId="0" fillId="0" borderId="20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0" fillId="0" borderId="32" xfId="0" applyNumberFormat="1" applyBorder="1" applyAlignment="1">
      <alignment horizontal="center"/>
    </xf>
    <xf numFmtId="4" fontId="0" fillId="0" borderId="12" xfId="0" applyNumberFormat="1" applyBorder="1" applyAlignment="1">
      <alignment horizontal="center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1" fillId="3" borderId="16" xfId="0" applyNumberFormat="1" applyFont="1" applyFill="1" applyBorder="1" applyAlignment="1">
      <alignment horizontal="center"/>
    </xf>
    <xf numFmtId="4" fontId="1" fillId="3" borderId="19" xfId="0" applyNumberFormat="1" applyFont="1" applyFill="1" applyBorder="1" applyAlignment="1">
      <alignment horizontal="center"/>
    </xf>
    <xf numFmtId="4" fontId="5" fillId="0" borderId="12" xfId="0" applyNumberFormat="1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/>
    </xf>
    <xf numFmtId="4" fontId="5" fillId="4" borderId="35" xfId="0" applyNumberFormat="1" applyFont="1" applyFill="1" applyBorder="1" applyAlignment="1">
      <alignment horizontal="center" vertical="center"/>
    </xf>
    <xf numFmtId="4" fontId="5" fillId="4" borderId="36" xfId="0" applyNumberFormat="1" applyFont="1" applyFill="1" applyBorder="1" applyAlignment="1">
      <alignment horizontal="center" vertical="center"/>
    </xf>
    <xf numFmtId="4" fontId="5" fillId="0" borderId="35" xfId="0" applyNumberFormat="1" applyFont="1" applyBorder="1" applyAlignment="1">
      <alignment horizontal="center" vertical="center"/>
    </xf>
    <xf numFmtId="4" fontId="5" fillId="0" borderId="36" xfId="0" applyNumberFormat="1" applyFont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/>
    </xf>
    <xf numFmtId="4" fontId="3" fillId="3" borderId="13" xfId="0" applyNumberFormat="1" applyFont="1" applyFill="1" applyBorder="1" applyAlignment="1">
      <alignment horizontal="center" vertical="center"/>
    </xf>
    <xf numFmtId="4" fontId="5" fillId="4" borderId="18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4" fontId="2" fillId="0" borderId="35" xfId="0" applyNumberFormat="1" applyFont="1" applyBorder="1" applyAlignment="1">
      <alignment horizontal="center" vertical="center"/>
    </xf>
    <xf numFmtId="4" fontId="2" fillId="0" borderId="37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center" vertical="center"/>
    </xf>
    <xf numFmtId="4" fontId="3" fillId="0" borderId="36" xfId="0" applyNumberFormat="1" applyFont="1" applyBorder="1" applyAlignment="1">
      <alignment horizontal="center" vertical="center"/>
    </xf>
    <xf numFmtId="4" fontId="3" fillId="4" borderId="35" xfId="0" applyNumberFormat="1" applyFont="1" applyFill="1" applyBorder="1" applyAlignment="1">
      <alignment horizontal="center" vertical="center"/>
    </xf>
    <xf numFmtId="4" fontId="3" fillId="4" borderId="36" xfId="0" applyNumberFormat="1" applyFont="1" applyFill="1" applyBorder="1" applyAlignment="1">
      <alignment horizontal="center" vertical="center"/>
    </xf>
    <xf numFmtId="4" fontId="2" fillId="4" borderId="35" xfId="0" applyNumberFormat="1" applyFont="1" applyFill="1" applyBorder="1" applyAlignment="1">
      <alignment horizontal="center" vertical="center"/>
    </xf>
    <xf numFmtId="4" fontId="2" fillId="4" borderId="37" xfId="0" applyNumberFormat="1" applyFont="1" applyFill="1" applyBorder="1" applyAlignment="1">
      <alignment horizontal="center" vertical="center"/>
    </xf>
    <xf numFmtId="4" fontId="9" fillId="2" borderId="31" xfId="0" applyNumberFormat="1" applyFont="1" applyFill="1" applyBorder="1" applyAlignment="1">
      <alignment horizontal="center"/>
    </xf>
    <xf numFmtId="0" fontId="5" fillId="0" borderId="51" xfId="0" applyFont="1" applyBorder="1" applyAlignment="1">
      <alignment horizontal="left" vertical="center"/>
    </xf>
    <xf numFmtId="4" fontId="3" fillId="3" borderId="12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2" fontId="2" fillId="4" borderId="21" xfId="0" applyNumberFormat="1" applyFont="1" applyFill="1" applyBorder="1" applyAlignment="1">
      <alignment horizontal="right" vertical="center"/>
    </xf>
    <xf numFmtId="4" fontId="5" fillId="4" borderId="35" xfId="0" applyNumberFormat="1" applyFont="1" applyFill="1" applyBorder="1" applyAlignment="1">
      <alignment horizontal="center" vertical="center" wrapText="1"/>
    </xf>
    <xf numFmtId="4" fontId="5" fillId="4" borderId="37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center" vertical="center" wrapText="1"/>
    </xf>
    <xf numFmtId="4" fontId="2" fillId="0" borderId="35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center" vertical="center" wrapText="1"/>
    </xf>
    <xf numFmtId="4" fontId="5" fillId="0" borderId="35" xfId="0" applyNumberFormat="1" applyFont="1" applyBorder="1" applyAlignment="1">
      <alignment horizontal="center" vertical="center" wrapText="1"/>
    </xf>
    <xf numFmtId="4" fontId="5" fillId="0" borderId="37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/>
    </xf>
    <xf numFmtId="0" fontId="9" fillId="2" borderId="43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4" fontId="3" fillId="4" borderId="12" xfId="0" applyNumberFormat="1" applyFont="1" applyFill="1" applyBorder="1" applyAlignment="1">
      <alignment horizontal="center" vertical="center"/>
    </xf>
    <xf numFmtId="4" fontId="3" fillId="4" borderId="13" xfId="0" applyNumberFormat="1" applyFont="1" applyFill="1" applyBorder="1" applyAlignment="1">
      <alignment horizontal="center" vertical="center"/>
    </xf>
    <xf numFmtId="4" fontId="5" fillId="4" borderId="37" xfId="0" applyNumberFormat="1" applyFont="1" applyFill="1" applyBorder="1" applyAlignment="1">
      <alignment horizontal="center" vertical="center"/>
    </xf>
    <xf numFmtId="4" fontId="5" fillId="4" borderId="14" xfId="0" applyNumberFormat="1" applyFont="1" applyFill="1" applyBorder="1" applyAlignment="1">
      <alignment horizontal="center" vertical="center"/>
    </xf>
    <xf numFmtId="4" fontId="5" fillId="4" borderId="25" xfId="0" applyNumberFormat="1" applyFont="1" applyFill="1" applyBorder="1" applyAlignment="1">
      <alignment horizontal="center" vertical="center"/>
    </xf>
    <xf numFmtId="4" fontId="2" fillId="4" borderId="12" xfId="0" applyNumberFormat="1" applyFont="1" applyFill="1" applyBorder="1" applyAlignment="1">
      <alignment horizontal="center" vertical="center" wrapText="1"/>
    </xf>
    <xf numFmtId="4" fontId="2" fillId="4" borderId="18" xfId="0" applyNumberFormat="1" applyFont="1" applyFill="1" applyBorder="1" applyAlignment="1">
      <alignment horizontal="center" vertical="center" wrapText="1"/>
    </xf>
    <xf numFmtId="4" fontId="5" fillId="4" borderId="12" xfId="0" applyNumberFormat="1" applyFont="1" applyFill="1" applyBorder="1" applyAlignment="1">
      <alignment horizontal="center" vertical="center" wrapText="1"/>
    </xf>
    <xf numFmtId="4" fontId="5" fillId="4" borderId="18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5" fillId="4" borderId="25" xfId="0" applyNumberFormat="1" applyFont="1" applyFill="1" applyBorder="1" applyAlignment="1">
      <alignment horizontal="center" vertical="center" wrapText="1"/>
    </xf>
    <xf numFmtId="4" fontId="3" fillId="3" borderId="26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2" fontId="3" fillId="4" borderId="27" xfId="0" applyNumberFormat="1" applyFont="1" applyFill="1" applyBorder="1" applyAlignment="1">
      <alignment horizontal="right" vertical="center"/>
    </xf>
    <xf numFmtId="2" fontId="3" fillId="4" borderId="26" xfId="0" applyNumberFormat="1" applyFont="1" applyFill="1" applyBorder="1" applyAlignment="1">
      <alignment horizontal="right" vertical="center"/>
    </xf>
    <xf numFmtId="2" fontId="3" fillId="4" borderId="21" xfId="0" applyNumberFormat="1" applyFont="1" applyFill="1" applyBorder="1" applyAlignment="1">
      <alignment horizontal="right" vertical="center"/>
    </xf>
    <xf numFmtId="0" fontId="3" fillId="3" borderId="33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4" fontId="3" fillId="3" borderId="32" xfId="0" applyNumberFormat="1" applyFont="1" applyFill="1" applyBorder="1" applyAlignment="1">
      <alignment horizontal="center" vertical="center"/>
    </xf>
    <xf numFmtId="4" fontId="3" fillId="3" borderId="34" xfId="0" applyNumberFormat="1" applyFont="1" applyFill="1" applyBorder="1" applyAlignment="1">
      <alignment horizontal="center" vertical="center"/>
    </xf>
    <xf numFmtId="4" fontId="5" fillId="0" borderId="36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4" fontId="2" fillId="0" borderId="36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4" fontId="5" fillId="0" borderId="21" xfId="0" applyNumberFormat="1" applyFont="1" applyBorder="1" applyAlignment="1">
      <alignment horizontal="center" vertical="center"/>
    </xf>
    <xf numFmtId="4" fontId="5" fillId="0" borderId="37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right" vertical="center"/>
    </xf>
    <xf numFmtId="2" fontId="2" fillId="0" borderId="26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4" fontId="2" fillId="4" borderId="12" xfId="0" applyNumberFormat="1" applyFont="1" applyFill="1" applyBorder="1" applyAlignment="1">
      <alignment horizontal="center" vertical="center"/>
    </xf>
    <xf numFmtId="4" fontId="2" fillId="4" borderId="13" xfId="0" applyNumberFormat="1" applyFont="1" applyFill="1" applyBorder="1" applyAlignment="1">
      <alignment horizontal="center" vertical="center"/>
    </xf>
    <xf numFmtId="4" fontId="10" fillId="0" borderId="12" xfId="0" applyNumberFormat="1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center" vertical="center"/>
    </xf>
    <xf numFmtId="4" fontId="0" fillId="0" borderId="12" xfId="0" applyNumberFormat="1" applyFont="1" applyBorder="1" applyAlignment="1">
      <alignment horizontal="center" vertical="center"/>
    </xf>
    <xf numFmtId="4" fontId="0" fillId="0" borderId="18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" fontId="0" fillId="0" borderId="41" xfId="0" applyNumberFormat="1" applyFont="1" applyBorder="1" applyAlignment="1">
      <alignment horizontal="center" vertical="center"/>
    </xf>
    <xf numFmtId="4" fontId="0" fillId="0" borderId="42" xfId="0" applyNumberFormat="1" applyFont="1" applyBorder="1" applyAlignment="1">
      <alignment horizontal="center" vertical="center"/>
    </xf>
    <xf numFmtId="4" fontId="0" fillId="4" borderId="16" xfId="0" applyNumberFormat="1" applyFont="1" applyFill="1" applyBorder="1" applyAlignment="1">
      <alignment horizontal="center" vertical="center"/>
    </xf>
    <xf numFmtId="4" fontId="0" fillId="4" borderId="19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0" fillId="4" borderId="12" xfId="0" applyNumberFormat="1" applyFont="1" applyFill="1" applyBorder="1" applyAlignment="1">
      <alignment horizontal="center" vertical="center"/>
    </xf>
    <xf numFmtId="4" fontId="0" fillId="4" borderId="18" xfId="0" applyNumberFormat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10" fillId="0" borderId="48" xfId="0" applyNumberFormat="1" applyFont="1" applyBorder="1" applyAlignment="1">
      <alignment horizontal="center" vertical="center"/>
    </xf>
    <xf numFmtId="4" fontId="10" fillId="0" borderId="51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0" fillId="4" borderId="48" xfId="0" applyNumberFormat="1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center" vertical="center"/>
    </xf>
    <xf numFmtId="4" fontId="0" fillId="4" borderId="48" xfId="0" applyNumberFormat="1" applyFont="1" applyFill="1" applyBorder="1" applyAlignment="1">
      <alignment horizontal="center" vertical="center"/>
    </xf>
    <xf numFmtId="4" fontId="0" fillId="4" borderId="8" xfId="0" applyNumberFormat="1" applyFont="1" applyFill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4" fontId="1" fillId="0" borderId="40" xfId="0" applyNumberFormat="1" applyFont="1" applyBorder="1" applyAlignment="1">
      <alignment horizontal="center" vertical="center"/>
    </xf>
    <xf numFmtId="4" fontId="6" fillId="0" borderId="39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0" fillId="0" borderId="46" xfId="0" applyNumberFormat="1" applyFont="1" applyBorder="1" applyAlignment="1">
      <alignment horizontal="center" vertical="center"/>
    </xf>
    <xf numFmtId="4" fontId="10" fillId="0" borderId="49" xfId="0" applyNumberFormat="1" applyFont="1" applyBorder="1" applyAlignment="1">
      <alignment horizontal="center" vertical="center"/>
    </xf>
    <xf numFmtId="4" fontId="10" fillId="0" borderId="53" xfId="0" applyNumberFormat="1" applyFont="1" applyBorder="1" applyAlignment="1">
      <alignment horizontal="center" vertical="center"/>
    </xf>
    <xf numFmtId="4" fontId="10" fillId="0" borderId="54" xfId="0" applyNumberFormat="1" applyFont="1" applyBorder="1" applyAlignment="1">
      <alignment horizontal="center" vertical="center"/>
    </xf>
    <xf numFmtId="4" fontId="0" fillId="4" borderId="46" xfId="0" applyNumberFormat="1" applyFont="1" applyFill="1" applyBorder="1" applyAlignment="1">
      <alignment horizontal="center" vertical="center"/>
    </xf>
    <xf numFmtId="4" fontId="0" fillId="4" borderId="54" xfId="0" applyNumberFormat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 wrapText="1"/>
    </xf>
    <xf numFmtId="4" fontId="0" fillId="0" borderId="13" xfId="0" applyNumberFormat="1" applyBorder="1" applyAlignment="1">
      <alignment horizontal="center" vertical="center"/>
    </xf>
    <xf numFmtId="0" fontId="0" fillId="0" borderId="12" xfId="0" applyBorder="1"/>
    <xf numFmtId="0" fontId="0" fillId="0" borderId="18" xfId="0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28" xfId="0" applyNumberFormat="1" applyFont="1" applyFill="1" applyBorder="1" applyAlignment="1">
      <alignment horizontal="center" vertical="center"/>
    </xf>
    <xf numFmtId="4" fontId="3" fillId="0" borderId="56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5" fillId="0" borderId="57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55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48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4" borderId="48" xfId="0" applyNumberFormat="1" applyFont="1" applyFill="1" applyBorder="1" applyAlignment="1">
      <alignment horizontal="center" vertical="center" wrapText="1"/>
    </xf>
    <xf numFmtId="4" fontId="5" fillId="4" borderId="51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3" fillId="0" borderId="48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51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14" fillId="4" borderId="22" xfId="0" quotePrefix="1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4" fillId="4" borderId="21" xfId="0" quotePrefix="1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>
      <alignment horizontal="left" vertical="center" wrapText="1"/>
    </xf>
    <xf numFmtId="0" fontId="13" fillId="4" borderId="36" xfId="0" applyFont="1" applyFill="1" applyBorder="1" applyAlignment="1">
      <alignment horizontal="left" vertical="center" wrapText="1"/>
    </xf>
    <xf numFmtId="0" fontId="13" fillId="4" borderId="37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14" fillId="4" borderId="21" xfId="0" quotePrefix="1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left" vertical="center"/>
    </xf>
    <xf numFmtId="0" fontId="9" fillId="4" borderId="33" xfId="0" applyFont="1" applyFill="1" applyBorder="1" applyAlignment="1">
      <alignment horizontal="left" vertical="center"/>
    </xf>
    <xf numFmtId="0" fontId="9" fillId="4" borderId="34" xfId="0" applyFont="1" applyFill="1" applyBorder="1" applyAlignment="1">
      <alignment horizontal="left" vertical="center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/>
    </xf>
    <xf numFmtId="0" fontId="3" fillId="3" borderId="37" xfId="0" applyFont="1" applyFill="1" applyBorder="1" applyAlignment="1">
      <alignment vertical="center"/>
    </xf>
    <xf numFmtId="4" fontId="1" fillId="3" borderId="35" xfId="0" applyNumberFormat="1" applyFont="1" applyFill="1" applyBorder="1" applyAlignment="1">
      <alignment horizontal="center" vertical="center"/>
    </xf>
    <xf numFmtId="4" fontId="1" fillId="3" borderId="37" xfId="0" applyNumberFormat="1" applyFont="1" applyFill="1" applyBorder="1" applyAlignment="1">
      <alignment horizontal="center" vertical="center"/>
    </xf>
    <xf numFmtId="4" fontId="1" fillId="3" borderId="29" xfId="0" applyNumberFormat="1" applyFont="1" applyFill="1" applyBorder="1" applyAlignment="1">
      <alignment horizontal="center" vertical="center"/>
    </xf>
    <xf numFmtId="4" fontId="1" fillId="3" borderId="30" xfId="0" applyNumberFormat="1" applyFont="1" applyFill="1" applyBorder="1" applyAlignment="1">
      <alignment horizontal="center" vertical="center"/>
    </xf>
    <xf numFmtId="4" fontId="1" fillId="3" borderId="27" xfId="0" applyNumberFormat="1" applyFont="1" applyFill="1" applyBorder="1" applyAlignment="1">
      <alignment horizontal="center" vertical="center"/>
    </xf>
    <xf numFmtId="4" fontId="1" fillId="3" borderId="38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0" fontId="3" fillId="3" borderId="14" xfId="0" applyFont="1" applyFill="1" applyBorder="1" applyAlignment="1">
      <alignment vertical="center" wrapText="1"/>
    </xf>
    <xf numFmtId="4" fontId="1" fillId="0" borderId="58" xfId="0" applyNumberFormat="1" applyFont="1" applyBorder="1" applyAlignment="1">
      <alignment horizontal="center" vertical="center"/>
    </xf>
    <xf numFmtId="4" fontId="1" fillId="0" borderId="59" xfId="0" applyNumberFormat="1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4" fontId="1" fillId="5" borderId="12" xfId="0" applyNumberFormat="1" applyFont="1" applyFill="1" applyBorder="1" applyAlignment="1">
      <alignment horizontal="center" vertical="center"/>
    </xf>
    <xf numFmtId="4" fontId="1" fillId="5" borderId="18" xfId="0" applyNumberFormat="1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vertical="center" wrapText="1"/>
    </xf>
    <xf numFmtId="4" fontId="1" fillId="0" borderId="53" xfId="0" applyNumberFormat="1" applyFont="1" applyBorder="1" applyAlignment="1">
      <alignment horizontal="center" vertical="center"/>
    </xf>
    <xf numFmtId="4" fontId="1" fillId="0" borderId="54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4" fontId="1" fillId="3" borderId="14" xfId="0" applyNumberFormat="1" applyFont="1" applyFill="1" applyBorder="1" applyAlignment="1">
      <alignment horizontal="center" vertical="center"/>
    </xf>
    <xf numFmtId="4" fontId="1" fillId="3" borderId="25" xfId="0" applyNumberFormat="1" applyFont="1" applyFill="1" applyBorder="1" applyAlignment="1">
      <alignment horizontal="center" vertical="center"/>
    </xf>
    <xf numFmtId="4" fontId="1" fillId="3" borderId="26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4" fontId="0" fillId="0" borderId="35" xfId="0" applyNumberFormat="1" applyBorder="1" applyAlignment="1">
      <alignment horizontal="center" vertical="center"/>
    </xf>
    <xf numFmtId="4" fontId="0" fillId="0" borderId="37" xfId="0" applyNumberFormat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" fillId="3" borderId="18" xfId="0" applyNumberFormat="1" applyFont="1" applyFill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" fontId="6" fillId="0" borderId="12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" fillId="8" borderId="6" xfId="0" applyNumberFormat="1" applyFont="1" applyFill="1" applyBorder="1" applyAlignment="1">
      <alignment horizontal="center" vertical="center"/>
    </xf>
    <xf numFmtId="4" fontId="1" fillId="8" borderId="8" xfId="0" applyNumberFormat="1" applyFont="1" applyFill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4" fontId="0" fillId="0" borderId="8" xfId="0" applyNumberFormat="1" applyFont="1" applyBorder="1" applyAlignment="1">
      <alignment horizontal="center" vertical="center"/>
    </xf>
    <xf numFmtId="0" fontId="3" fillId="8" borderId="12" xfId="0" applyFont="1" applyFill="1" applyBorder="1" applyAlignment="1">
      <alignment horizontal="left" vertical="center"/>
    </xf>
    <xf numFmtId="0" fontId="3" fillId="8" borderId="13" xfId="0" applyFont="1" applyFill="1" applyBorder="1" applyAlignment="1">
      <alignment horizontal="left" vertical="center"/>
    </xf>
    <xf numFmtId="0" fontId="3" fillId="8" borderId="18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4" fontId="1" fillId="5" borderId="35" xfId="0" applyNumberFormat="1" applyFont="1" applyFill="1" applyBorder="1" applyAlignment="1">
      <alignment horizontal="center" vertical="center"/>
    </xf>
    <xf numFmtId="4" fontId="1" fillId="5" borderId="37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4" fontId="1" fillId="6" borderId="31" xfId="0" applyNumberFormat="1" applyFont="1" applyFill="1" applyBorder="1" applyAlignment="1">
      <alignment horizontal="center" vertical="center"/>
    </xf>
    <xf numFmtId="4" fontId="1" fillId="5" borderId="29" xfId="0" applyNumberFormat="1" applyFont="1" applyFill="1" applyBorder="1" applyAlignment="1">
      <alignment horizontal="center" vertical="center"/>
    </xf>
    <xf numFmtId="4" fontId="1" fillId="5" borderId="30" xfId="0" applyNumberFormat="1" applyFont="1" applyFill="1" applyBorder="1" applyAlignment="1">
      <alignment horizontal="center" vertical="center"/>
    </xf>
    <xf numFmtId="4" fontId="11" fillId="0" borderId="32" xfId="0" applyNumberFormat="1" applyFont="1" applyBorder="1" applyAlignment="1">
      <alignment horizontal="center" vertical="center"/>
    </xf>
    <xf numFmtId="4" fontId="11" fillId="0" borderId="34" xfId="0" applyNumberFormat="1" applyFont="1" applyBorder="1" applyAlignment="1">
      <alignment horizontal="center" vertical="center"/>
    </xf>
    <xf numFmtId="4" fontId="1" fillId="3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opLeftCell="A7" zoomScaleNormal="100" workbookViewId="0">
      <selection activeCell="S24" sqref="S24"/>
    </sheetView>
  </sheetViews>
  <sheetFormatPr defaultRowHeight="15" x14ac:dyDescent="0.25"/>
  <cols>
    <col min="1" max="3" width="8.85546875" customWidth="1"/>
    <col min="4" max="4" width="12.85546875" customWidth="1"/>
    <col min="5" max="10" width="8.85546875" customWidth="1"/>
    <col min="11" max="11" width="16.85546875" customWidth="1"/>
    <col min="12" max="12" width="12.7109375" bestFit="1" customWidth="1"/>
  </cols>
  <sheetData>
    <row r="1" spans="1:12" x14ac:dyDescent="0.25">
      <c r="A1" s="46" t="s">
        <v>268</v>
      </c>
    </row>
    <row r="2" spans="1:12" x14ac:dyDescent="0.25">
      <c r="A2" s="45" t="s">
        <v>12</v>
      </c>
    </row>
    <row r="3" spans="1:12" x14ac:dyDescent="0.25">
      <c r="A3" s="45" t="s">
        <v>159</v>
      </c>
    </row>
    <row r="5" spans="1:12" ht="15" customHeight="1" x14ac:dyDescent="0.25">
      <c r="A5" s="265" t="s">
        <v>269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</row>
    <row r="6" spans="1:12" x14ac:dyDescent="0.25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</row>
    <row r="7" spans="1:12" x14ac:dyDescent="0.25">
      <c r="A7" s="265"/>
      <c r="B7" s="265"/>
      <c r="C7" s="265"/>
      <c r="D7" s="265"/>
      <c r="E7" s="265"/>
      <c r="F7" s="265"/>
      <c r="G7" s="265"/>
      <c r="H7" s="265"/>
      <c r="I7" s="265"/>
      <c r="J7" s="265"/>
      <c r="K7" s="265"/>
    </row>
    <row r="9" spans="1:12" ht="30.75" customHeight="1" x14ac:dyDescent="0.25">
      <c r="A9" s="264" t="s">
        <v>267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</row>
    <row r="10" spans="1:12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2" x14ac:dyDescent="0.25">
      <c r="A11" s="263" t="s">
        <v>0</v>
      </c>
      <c r="B11" s="263"/>
      <c r="C11" s="263"/>
      <c r="D11" s="263"/>
      <c r="E11" s="263"/>
      <c r="F11" s="263"/>
      <c r="G11" s="263"/>
      <c r="H11" s="263"/>
      <c r="I11" s="263"/>
      <c r="J11" s="263"/>
      <c r="K11" s="263"/>
    </row>
    <row r="12" spans="1:12" x14ac:dyDescent="0.25">
      <c r="A12" s="263" t="s">
        <v>136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</row>
    <row r="14" spans="1:12" ht="15.75" thickBot="1" x14ac:dyDescent="0.3">
      <c r="A14" s="1" t="s">
        <v>124</v>
      </c>
    </row>
    <row r="15" spans="1:12" ht="15" customHeight="1" x14ac:dyDescent="0.25">
      <c r="A15" s="266" t="s">
        <v>1</v>
      </c>
      <c r="B15" s="267"/>
      <c r="C15" s="267"/>
      <c r="D15" s="268"/>
      <c r="E15" s="244" t="s">
        <v>192</v>
      </c>
      <c r="F15" s="244"/>
      <c r="G15" s="221" t="s">
        <v>200</v>
      </c>
      <c r="H15" s="222"/>
      <c r="I15" s="244" t="s">
        <v>201</v>
      </c>
      <c r="J15" s="244"/>
      <c r="K15" s="17" t="s">
        <v>37</v>
      </c>
      <c r="L15" s="17" t="s">
        <v>37</v>
      </c>
    </row>
    <row r="16" spans="1:12" x14ac:dyDescent="0.25">
      <c r="A16" s="269"/>
      <c r="B16" s="270"/>
      <c r="C16" s="270"/>
      <c r="D16" s="271"/>
      <c r="E16" s="245"/>
      <c r="F16" s="245"/>
      <c r="G16" s="223"/>
      <c r="H16" s="224"/>
      <c r="I16" s="245"/>
      <c r="J16" s="245"/>
      <c r="K16" s="20" t="s">
        <v>195</v>
      </c>
      <c r="L16" s="20" t="s">
        <v>199</v>
      </c>
    </row>
    <row r="17" spans="1:12" ht="15.75" thickBot="1" x14ac:dyDescent="0.3">
      <c r="A17" s="218">
        <v>1</v>
      </c>
      <c r="B17" s="219"/>
      <c r="C17" s="219"/>
      <c r="D17" s="220"/>
      <c r="E17" s="225">
        <v>2</v>
      </c>
      <c r="F17" s="225"/>
      <c r="G17" s="225">
        <v>3</v>
      </c>
      <c r="H17" s="225"/>
      <c r="I17" s="225">
        <v>4</v>
      </c>
      <c r="J17" s="225"/>
      <c r="K17" s="19">
        <v>5</v>
      </c>
      <c r="L17" s="19">
        <v>6</v>
      </c>
    </row>
    <row r="18" spans="1:12" x14ac:dyDescent="0.25">
      <c r="A18" s="230" t="s">
        <v>2</v>
      </c>
      <c r="B18" s="231"/>
      <c r="C18" s="231"/>
      <c r="D18" s="232"/>
      <c r="E18" s="236">
        <v>1258881.67</v>
      </c>
      <c r="F18" s="237"/>
      <c r="G18" s="226">
        <v>2162016.2200000002</v>
      </c>
      <c r="H18" s="227"/>
      <c r="I18" s="236">
        <v>1448862.94</v>
      </c>
      <c r="J18" s="237"/>
      <c r="K18" s="139">
        <f>I18/E18*100</f>
        <v>115.09127303442268</v>
      </c>
      <c r="L18" s="139">
        <f t="shared" ref="L18:L24" si="0">I18/G18*100</f>
        <v>67.014434332042143</v>
      </c>
    </row>
    <row r="19" spans="1:12" x14ac:dyDescent="0.25">
      <c r="A19" s="233" t="s">
        <v>3</v>
      </c>
      <c r="B19" s="234"/>
      <c r="C19" s="234"/>
      <c r="D19" s="235"/>
      <c r="E19" s="238">
        <v>0</v>
      </c>
      <c r="F19" s="239"/>
      <c r="G19" s="228">
        <v>10</v>
      </c>
      <c r="H19" s="229"/>
      <c r="I19" s="238">
        <v>0</v>
      </c>
      <c r="J19" s="239"/>
      <c r="K19" s="37">
        <v>0</v>
      </c>
      <c r="L19" s="37">
        <f t="shared" si="0"/>
        <v>0</v>
      </c>
    </row>
    <row r="20" spans="1:12" x14ac:dyDescent="0.25">
      <c r="A20" s="233" t="s">
        <v>11</v>
      </c>
      <c r="B20" s="234"/>
      <c r="C20" s="234"/>
      <c r="D20" s="235"/>
      <c r="E20" s="238">
        <v>54932.639999999999</v>
      </c>
      <c r="F20" s="239"/>
      <c r="G20" s="228">
        <v>116229</v>
      </c>
      <c r="H20" s="229"/>
      <c r="I20" s="238">
        <v>122880.05</v>
      </c>
      <c r="J20" s="239"/>
      <c r="K20" s="37">
        <f>I20/E20*100</f>
        <v>223.69223470781668</v>
      </c>
      <c r="L20" s="37">
        <f t="shared" si="0"/>
        <v>105.72236705125226</v>
      </c>
    </row>
    <row r="21" spans="1:12" s="45" customFormat="1" x14ac:dyDescent="0.25">
      <c r="A21" s="251" t="s">
        <v>4</v>
      </c>
      <c r="B21" s="252"/>
      <c r="C21" s="252"/>
      <c r="D21" s="253"/>
      <c r="E21" s="240">
        <f>SUM(E18:F20)</f>
        <v>1313814.3099999998</v>
      </c>
      <c r="F21" s="241"/>
      <c r="G21" s="240">
        <f>SUM(G18:H20)</f>
        <v>2278255.2200000002</v>
      </c>
      <c r="H21" s="241"/>
      <c r="I21" s="240">
        <f>SUM(I18:J20)</f>
        <v>1571742.99</v>
      </c>
      <c r="J21" s="241"/>
      <c r="K21" s="95">
        <f>I21/E21*100</f>
        <v>119.63204982902039</v>
      </c>
      <c r="L21" s="95">
        <f t="shared" si="0"/>
        <v>68.988890103366032</v>
      </c>
    </row>
    <row r="22" spans="1:12" x14ac:dyDescent="0.25">
      <c r="A22" s="233" t="s">
        <v>5</v>
      </c>
      <c r="B22" s="234"/>
      <c r="C22" s="234"/>
      <c r="D22" s="235"/>
      <c r="E22" s="238">
        <v>1402123.96</v>
      </c>
      <c r="F22" s="239"/>
      <c r="G22" s="238">
        <v>2131013.5699999998</v>
      </c>
      <c r="H22" s="239"/>
      <c r="I22" s="238">
        <v>1407054.8</v>
      </c>
      <c r="J22" s="239"/>
      <c r="K22" s="37">
        <f>I22/E22*100</f>
        <v>100.35166933457154</v>
      </c>
      <c r="L22" s="37">
        <f t="shared" si="0"/>
        <v>66.027491321887737</v>
      </c>
    </row>
    <row r="23" spans="1:12" x14ac:dyDescent="0.25">
      <c r="A23" s="233" t="s">
        <v>6</v>
      </c>
      <c r="B23" s="234"/>
      <c r="C23" s="234"/>
      <c r="D23" s="235"/>
      <c r="E23" s="238"/>
      <c r="F23" s="239"/>
      <c r="G23" s="238">
        <v>147241.65</v>
      </c>
      <c r="H23" s="239"/>
      <c r="I23" s="238">
        <v>228046.16</v>
      </c>
      <c r="J23" s="239"/>
      <c r="K23" s="37">
        <v>0</v>
      </c>
      <c r="L23" s="37">
        <f t="shared" si="0"/>
        <v>154.87884032812727</v>
      </c>
    </row>
    <row r="24" spans="1:12" s="45" customFormat="1" x14ac:dyDescent="0.25">
      <c r="A24" s="251" t="s">
        <v>7</v>
      </c>
      <c r="B24" s="252"/>
      <c r="C24" s="252"/>
      <c r="D24" s="253"/>
      <c r="E24" s="240">
        <f>SUM(E22:F23)</f>
        <v>1402123.96</v>
      </c>
      <c r="F24" s="241"/>
      <c r="G24" s="240">
        <f>SUM(G22:H23)</f>
        <v>2278255.2199999997</v>
      </c>
      <c r="H24" s="241"/>
      <c r="I24" s="240">
        <f>SUM(I22:J23)</f>
        <v>1635100.96</v>
      </c>
      <c r="J24" s="241"/>
      <c r="K24" s="95">
        <f>I24/E24*100</f>
        <v>116.61600590578311</v>
      </c>
      <c r="L24" s="95">
        <f t="shared" si="0"/>
        <v>71.769876598812317</v>
      </c>
    </row>
    <row r="25" spans="1:12" ht="15.75" thickBot="1" x14ac:dyDescent="0.3">
      <c r="A25" s="246" t="s">
        <v>8</v>
      </c>
      <c r="B25" s="247"/>
      <c r="C25" s="247"/>
      <c r="D25" s="248"/>
      <c r="E25" s="242">
        <f>E21-E24</f>
        <v>-88309.65000000014</v>
      </c>
      <c r="F25" s="243"/>
      <c r="G25" s="242">
        <f>G21-G24</f>
        <v>0</v>
      </c>
      <c r="H25" s="243"/>
      <c r="I25" s="242">
        <f>I21-I24</f>
        <v>-63357.969999999972</v>
      </c>
      <c r="J25" s="243"/>
      <c r="K25" s="125">
        <f>I25/E25*100</f>
        <v>71.745239619905504</v>
      </c>
      <c r="L25" s="125" t="e">
        <f>I25/G25*100</f>
        <v>#DIV/0!</v>
      </c>
    </row>
    <row r="26" spans="1:12" x14ac:dyDescent="0.25">
      <c r="K26" s="24"/>
      <c r="L26" s="24"/>
    </row>
    <row r="27" spans="1:12" ht="15.75" thickBot="1" x14ac:dyDescent="0.3">
      <c r="A27" s="1" t="s">
        <v>125</v>
      </c>
    </row>
    <row r="28" spans="1:12" ht="15" customHeight="1" x14ac:dyDescent="0.25">
      <c r="A28" s="249" t="s">
        <v>139</v>
      </c>
      <c r="B28" s="249"/>
      <c r="C28" s="249"/>
      <c r="D28" s="249"/>
      <c r="E28" s="244" t="s">
        <v>192</v>
      </c>
      <c r="F28" s="244"/>
      <c r="G28" s="221" t="s">
        <v>200</v>
      </c>
      <c r="H28" s="222"/>
      <c r="I28" s="244" t="s">
        <v>201</v>
      </c>
      <c r="J28" s="244"/>
      <c r="K28" s="36" t="s">
        <v>37</v>
      </c>
      <c r="L28" s="17" t="s">
        <v>37</v>
      </c>
    </row>
    <row r="29" spans="1:12" x14ac:dyDescent="0.25">
      <c r="A29" s="250"/>
      <c r="B29" s="250"/>
      <c r="C29" s="250"/>
      <c r="D29" s="250"/>
      <c r="E29" s="245"/>
      <c r="F29" s="245"/>
      <c r="G29" s="223"/>
      <c r="H29" s="224"/>
      <c r="I29" s="245"/>
      <c r="J29" s="245"/>
      <c r="K29" s="20" t="s">
        <v>195</v>
      </c>
      <c r="L29" s="20" t="s">
        <v>199</v>
      </c>
    </row>
    <row r="30" spans="1:12" ht="15.75" thickBot="1" x14ac:dyDescent="0.3">
      <c r="A30" s="218">
        <v>1</v>
      </c>
      <c r="B30" s="219"/>
      <c r="C30" s="219"/>
      <c r="D30" s="220"/>
      <c r="E30" s="225">
        <v>2</v>
      </c>
      <c r="F30" s="225"/>
      <c r="G30" s="225">
        <v>3</v>
      </c>
      <c r="H30" s="225"/>
      <c r="I30" s="225">
        <v>4</v>
      </c>
      <c r="J30" s="225"/>
      <c r="K30" s="216">
        <v>5</v>
      </c>
      <c r="L30" s="19">
        <v>6</v>
      </c>
    </row>
    <row r="31" spans="1:12" x14ac:dyDescent="0.25">
      <c r="A31" s="254" t="s">
        <v>10</v>
      </c>
      <c r="B31" s="254"/>
      <c r="C31" s="254"/>
      <c r="D31" s="254"/>
      <c r="E31" s="256">
        <v>0</v>
      </c>
      <c r="F31" s="256"/>
      <c r="G31" s="256">
        <v>0</v>
      </c>
      <c r="H31" s="256"/>
      <c r="I31" s="256">
        <v>0</v>
      </c>
      <c r="J31" s="258"/>
      <c r="K31" s="189">
        <v>0</v>
      </c>
      <c r="L31" s="188">
        <v>0</v>
      </c>
    </row>
    <row r="32" spans="1:12" x14ac:dyDescent="0.25">
      <c r="A32" s="255" t="s">
        <v>9</v>
      </c>
      <c r="B32" s="255"/>
      <c r="C32" s="255"/>
      <c r="D32" s="255"/>
      <c r="E32" s="257">
        <v>0</v>
      </c>
      <c r="F32" s="257"/>
      <c r="G32" s="257">
        <v>0</v>
      </c>
      <c r="H32" s="257"/>
      <c r="I32" s="257">
        <v>0</v>
      </c>
      <c r="J32" s="259"/>
      <c r="K32" s="192">
        <v>0</v>
      </c>
      <c r="L32" s="188">
        <v>0</v>
      </c>
    </row>
    <row r="33" spans="1:12" x14ac:dyDescent="0.25">
      <c r="A33" s="251" t="s">
        <v>153</v>
      </c>
      <c r="B33" s="252"/>
      <c r="C33" s="252"/>
      <c r="D33" s="253"/>
      <c r="E33" s="260">
        <f t="shared" ref="E33:G33" si="1">E31-E32</f>
        <v>0</v>
      </c>
      <c r="F33" s="262"/>
      <c r="G33" s="260">
        <f t="shared" si="1"/>
        <v>0</v>
      </c>
      <c r="H33" s="262"/>
      <c r="I33" s="260">
        <v>0</v>
      </c>
      <c r="J33" s="261"/>
      <c r="K33" s="34">
        <v>0</v>
      </c>
      <c r="L33" s="190">
        <v>0</v>
      </c>
    </row>
    <row r="34" spans="1:12" s="45" customFormat="1" x14ac:dyDescent="0.25">
      <c r="A34" s="255" t="s">
        <v>154</v>
      </c>
      <c r="B34" s="255"/>
      <c r="C34" s="255"/>
      <c r="D34" s="255"/>
      <c r="E34" s="257">
        <v>54932.639999999999</v>
      </c>
      <c r="F34" s="257"/>
      <c r="G34" s="257">
        <v>116229</v>
      </c>
      <c r="H34" s="257"/>
      <c r="I34" s="257">
        <v>122880.05</v>
      </c>
      <c r="J34" s="259"/>
      <c r="K34" s="35">
        <f t="shared" ref="K34:K35" si="2">I34/E34*100</f>
        <v>223.69223470781668</v>
      </c>
      <c r="L34" s="188">
        <v>0</v>
      </c>
    </row>
    <row r="35" spans="1:12" s="45" customFormat="1" x14ac:dyDescent="0.25">
      <c r="A35" s="255" t="s">
        <v>155</v>
      </c>
      <c r="B35" s="255"/>
      <c r="C35" s="255"/>
      <c r="D35" s="255"/>
      <c r="E35" s="257">
        <v>-88309.65</v>
      </c>
      <c r="F35" s="257"/>
      <c r="G35" s="257">
        <v>0</v>
      </c>
      <c r="H35" s="257"/>
      <c r="I35" s="257">
        <v>-63357.97</v>
      </c>
      <c r="J35" s="259"/>
      <c r="K35" s="35">
        <f t="shared" si="2"/>
        <v>71.745239619905647</v>
      </c>
      <c r="L35" s="188">
        <v>0</v>
      </c>
    </row>
    <row r="36" spans="1:12" s="45" customFormat="1" x14ac:dyDescent="0.25">
      <c r="A36" s="251" t="s">
        <v>156</v>
      </c>
      <c r="B36" s="252"/>
      <c r="C36" s="252"/>
      <c r="D36" s="253"/>
      <c r="E36" s="260">
        <v>0</v>
      </c>
      <c r="F36" s="262"/>
      <c r="G36" s="260">
        <v>0</v>
      </c>
      <c r="H36" s="262"/>
      <c r="I36" s="260">
        <v>0</v>
      </c>
      <c r="J36" s="261"/>
      <c r="K36" s="34">
        <v>0</v>
      </c>
      <c r="L36" s="190">
        <v>0</v>
      </c>
    </row>
    <row r="37" spans="1:12" s="45" customFormat="1" ht="15.75" thickBot="1" x14ac:dyDescent="0.3">
      <c r="A37" s="251" t="s">
        <v>157</v>
      </c>
      <c r="B37" s="252"/>
      <c r="C37" s="252"/>
      <c r="D37" s="253"/>
      <c r="E37" s="272">
        <f>E25</f>
        <v>-88309.65000000014</v>
      </c>
      <c r="F37" s="273"/>
      <c r="G37" s="272">
        <f t="shared" ref="G37" si="3">G25</f>
        <v>0</v>
      </c>
      <c r="H37" s="273"/>
      <c r="I37" s="272">
        <f t="shared" ref="I37" si="4">I25</f>
        <v>-63357.969999999972</v>
      </c>
      <c r="J37" s="273"/>
      <c r="K37" s="217">
        <v>0</v>
      </c>
      <c r="L37" s="191">
        <v>0</v>
      </c>
    </row>
    <row r="38" spans="1:12" s="45" customFormat="1" x14ac:dyDescent="0.25">
      <c r="A38" s="48"/>
      <c r="B38" s="48"/>
      <c r="C38" s="48"/>
      <c r="D38" s="48"/>
      <c r="E38" s="49"/>
      <c r="F38" s="49"/>
      <c r="G38" s="49"/>
      <c r="H38" s="49"/>
      <c r="I38" s="49"/>
      <c r="J38" s="49"/>
      <c r="K38" s="50"/>
    </row>
    <row r="39" spans="1:12" s="45" customFormat="1" x14ac:dyDescent="0.25">
      <c r="A39" s="48"/>
      <c r="B39" s="48"/>
      <c r="C39" s="48"/>
      <c r="D39" s="48"/>
      <c r="E39" s="49"/>
      <c r="F39" s="49"/>
      <c r="G39" s="49"/>
      <c r="H39" s="49"/>
      <c r="I39" s="49"/>
      <c r="J39" s="49"/>
      <c r="K39" s="50"/>
    </row>
    <row r="40" spans="1:12" s="45" customFormat="1" x14ac:dyDescent="0.25">
      <c r="A40" s="48"/>
      <c r="B40" s="48"/>
      <c r="C40" s="48"/>
      <c r="D40" s="48"/>
      <c r="E40" s="49"/>
      <c r="F40" s="49"/>
      <c r="G40" s="49"/>
      <c r="H40" s="49"/>
      <c r="I40" s="49"/>
      <c r="J40" s="49"/>
      <c r="K40" s="50"/>
    </row>
    <row r="41" spans="1:12" s="45" customFormat="1" x14ac:dyDescent="0.25">
      <c r="A41" s="48"/>
      <c r="B41" s="48"/>
      <c r="C41" s="48"/>
      <c r="D41" s="48"/>
      <c r="E41" s="49"/>
      <c r="F41" s="49"/>
      <c r="G41" s="49"/>
      <c r="H41" s="49"/>
      <c r="I41" s="49"/>
      <c r="J41" s="49"/>
      <c r="K41" s="50"/>
    </row>
    <row r="44" spans="1:12" ht="15" customHeight="1" x14ac:dyDescent="0.25"/>
    <row r="48" spans="1:12" ht="9.75" customHeight="1" x14ac:dyDescent="0.25"/>
  </sheetData>
  <customSheetViews>
    <customSheetView guid="{005C429F-8448-44DF-83AD-8A930973E873}" topLeftCell="A10">
      <selection activeCell="N35" sqref="N35"/>
      <pageMargins left="0.7" right="0.7" top="0.75" bottom="0.75" header="0.3" footer="0.3"/>
      <pageSetup paperSize="9" scale="92" orientation="portrait" r:id="rId1"/>
    </customSheetView>
  </customSheetViews>
  <mergeCells count="80">
    <mergeCell ref="G37:H37"/>
    <mergeCell ref="I37:J37"/>
    <mergeCell ref="E36:F36"/>
    <mergeCell ref="G36:H36"/>
    <mergeCell ref="I36:J36"/>
    <mergeCell ref="G34:H34"/>
    <mergeCell ref="I34:J34"/>
    <mergeCell ref="E35:F35"/>
    <mergeCell ref="G35:H35"/>
    <mergeCell ref="I35:J35"/>
    <mergeCell ref="A35:D35"/>
    <mergeCell ref="A34:D34"/>
    <mergeCell ref="A36:D36"/>
    <mergeCell ref="A37:D37"/>
    <mergeCell ref="E34:F34"/>
    <mergeCell ref="E37:F37"/>
    <mergeCell ref="A12:K12"/>
    <mergeCell ref="A9:K9"/>
    <mergeCell ref="A5:K7"/>
    <mergeCell ref="A11:K11"/>
    <mergeCell ref="A21:D21"/>
    <mergeCell ref="E21:F21"/>
    <mergeCell ref="G21:H21"/>
    <mergeCell ref="I21:J21"/>
    <mergeCell ref="A15:D16"/>
    <mergeCell ref="E15:F16"/>
    <mergeCell ref="I15:J16"/>
    <mergeCell ref="E17:F17"/>
    <mergeCell ref="I17:J17"/>
    <mergeCell ref="I18:J18"/>
    <mergeCell ref="I19:J19"/>
    <mergeCell ref="A20:D20"/>
    <mergeCell ref="I31:J31"/>
    <mergeCell ref="I32:J32"/>
    <mergeCell ref="I33:J33"/>
    <mergeCell ref="E32:F32"/>
    <mergeCell ref="E33:F33"/>
    <mergeCell ref="G33:H33"/>
    <mergeCell ref="A31:D31"/>
    <mergeCell ref="A32:D32"/>
    <mergeCell ref="A33:D33"/>
    <mergeCell ref="E31:F31"/>
    <mergeCell ref="G31:H31"/>
    <mergeCell ref="G32:H32"/>
    <mergeCell ref="I20:J20"/>
    <mergeCell ref="I22:J22"/>
    <mergeCell ref="I23:J23"/>
    <mergeCell ref="G20:H20"/>
    <mergeCell ref="A24:D24"/>
    <mergeCell ref="E20:F20"/>
    <mergeCell ref="E24:F24"/>
    <mergeCell ref="E22:F22"/>
    <mergeCell ref="E23:F23"/>
    <mergeCell ref="G22:H22"/>
    <mergeCell ref="G23:H23"/>
    <mergeCell ref="A22:D22"/>
    <mergeCell ref="A23:D23"/>
    <mergeCell ref="A30:D30"/>
    <mergeCell ref="E30:F30"/>
    <mergeCell ref="G30:H30"/>
    <mergeCell ref="I30:J30"/>
    <mergeCell ref="G24:H24"/>
    <mergeCell ref="I25:J25"/>
    <mergeCell ref="I24:J24"/>
    <mergeCell ref="I28:J29"/>
    <mergeCell ref="A25:D25"/>
    <mergeCell ref="E25:F25"/>
    <mergeCell ref="G25:H25"/>
    <mergeCell ref="G28:H29"/>
    <mergeCell ref="E28:F29"/>
    <mergeCell ref="A28:D29"/>
    <mergeCell ref="A17:D17"/>
    <mergeCell ref="G15:H16"/>
    <mergeCell ref="G17:H17"/>
    <mergeCell ref="G18:H18"/>
    <mergeCell ref="G19:H19"/>
    <mergeCell ref="A18:D18"/>
    <mergeCell ref="A19:D19"/>
    <mergeCell ref="E18:F18"/>
    <mergeCell ref="E19:F19"/>
  </mergeCells>
  <pageMargins left="0.7" right="0.7" top="0.75" bottom="0.75" header="0.3" footer="0.3"/>
  <pageSetup paperSize="9" scale="64" orientation="portrait" verticalDpi="300" r:id="rId2"/>
  <ignoredErrors>
    <ignoredError sqref="K34:K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2"/>
  <sheetViews>
    <sheetView zoomScaleNormal="100" workbookViewId="0"/>
  </sheetViews>
  <sheetFormatPr defaultRowHeight="15" x14ac:dyDescent="0.25"/>
  <cols>
    <col min="1" max="4" width="5.7109375" style="45" customWidth="1"/>
    <col min="5" max="5" width="5.28515625" customWidth="1"/>
    <col min="6" max="8" width="8.85546875" customWidth="1"/>
    <col min="9" max="9" width="12" customWidth="1"/>
    <col min="10" max="10" width="12.28515625" customWidth="1"/>
    <col min="11" max="11" width="8.85546875" customWidth="1"/>
    <col min="12" max="12" width="9.42578125" bestFit="1" customWidth="1"/>
    <col min="13" max="19" width="8.85546875" customWidth="1"/>
    <col min="20" max="20" width="13.7109375" bestFit="1" customWidth="1"/>
    <col min="21" max="21" width="8.85546875" customWidth="1"/>
  </cols>
  <sheetData>
    <row r="1" spans="1:17" x14ac:dyDescent="0.25">
      <c r="A1" s="46" t="s">
        <v>268</v>
      </c>
      <c r="B1"/>
      <c r="C1"/>
      <c r="D1"/>
    </row>
    <row r="2" spans="1:17" x14ac:dyDescent="0.25">
      <c r="A2" s="45" t="s">
        <v>12</v>
      </c>
      <c r="B2"/>
      <c r="C2"/>
      <c r="D2"/>
    </row>
    <row r="3" spans="1:17" x14ac:dyDescent="0.25">
      <c r="A3" s="45" t="s">
        <v>159</v>
      </c>
      <c r="B3"/>
      <c r="C3"/>
      <c r="D3"/>
    </row>
    <row r="5" spans="1:17" x14ac:dyDescent="0.25">
      <c r="A5" s="263" t="s">
        <v>137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39"/>
    </row>
    <row r="6" spans="1:17" x14ac:dyDescent="0.25">
      <c r="A6" s="263" t="s">
        <v>138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39"/>
    </row>
    <row r="7" spans="1:17" x14ac:dyDescent="0.25">
      <c r="A7" s="263" t="s">
        <v>193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39"/>
    </row>
    <row r="8" spans="1:17" ht="15.75" thickBot="1" x14ac:dyDescent="0.3"/>
    <row r="9" spans="1:17" ht="15" customHeight="1" x14ac:dyDescent="0.25">
      <c r="A9" s="221" t="s">
        <v>15</v>
      </c>
      <c r="B9" s="336"/>
      <c r="C9" s="336"/>
      <c r="D9" s="336"/>
      <c r="E9" s="336"/>
      <c r="F9" s="336"/>
      <c r="G9" s="336"/>
      <c r="H9" s="336"/>
      <c r="I9" s="222"/>
      <c r="J9" s="221" t="s">
        <v>194</v>
      </c>
      <c r="K9" s="222"/>
      <c r="L9" s="221" t="s">
        <v>200</v>
      </c>
      <c r="M9" s="222"/>
      <c r="N9" s="221" t="s">
        <v>202</v>
      </c>
      <c r="O9" s="222"/>
      <c r="P9" s="17" t="s">
        <v>37</v>
      </c>
      <c r="Q9" s="17" t="s">
        <v>37</v>
      </c>
    </row>
    <row r="10" spans="1:17" x14ac:dyDescent="0.25">
      <c r="A10" s="223"/>
      <c r="B10" s="337"/>
      <c r="C10" s="337"/>
      <c r="D10" s="337"/>
      <c r="E10" s="337"/>
      <c r="F10" s="337"/>
      <c r="G10" s="337"/>
      <c r="H10" s="337"/>
      <c r="I10" s="224"/>
      <c r="J10" s="223"/>
      <c r="K10" s="224"/>
      <c r="L10" s="223"/>
      <c r="M10" s="224"/>
      <c r="N10" s="223"/>
      <c r="O10" s="224"/>
      <c r="P10" s="20" t="s">
        <v>195</v>
      </c>
      <c r="Q10" s="20" t="s">
        <v>199</v>
      </c>
    </row>
    <row r="11" spans="1:17" ht="15.75" thickBot="1" x14ac:dyDescent="0.3">
      <c r="A11" s="338">
        <v>1</v>
      </c>
      <c r="B11" s="339"/>
      <c r="C11" s="339"/>
      <c r="D11" s="339"/>
      <c r="E11" s="339"/>
      <c r="F11" s="339"/>
      <c r="G11" s="339"/>
      <c r="H11" s="339"/>
      <c r="I11" s="340"/>
      <c r="J11" s="338">
        <v>2</v>
      </c>
      <c r="K11" s="339"/>
      <c r="L11" s="338">
        <v>3</v>
      </c>
      <c r="M11" s="339"/>
      <c r="N11" s="338">
        <v>4</v>
      </c>
      <c r="O11" s="339"/>
      <c r="P11" s="19">
        <v>5</v>
      </c>
      <c r="Q11" s="216">
        <v>6</v>
      </c>
    </row>
    <row r="12" spans="1:17" s="45" customFormat="1" x14ac:dyDescent="0.25">
      <c r="A12" s="341" t="s">
        <v>158</v>
      </c>
      <c r="B12" s="342"/>
      <c r="C12" s="342"/>
      <c r="D12" s="342"/>
      <c r="E12" s="342"/>
      <c r="F12" s="342"/>
      <c r="G12" s="342"/>
      <c r="H12" s="342"/>
      <c r="I12" s="343"/>
      <c r="J12" s="137"/>
      <c r="K12" s="138"/>
      <c r="L12" s="53"/>
      <c r="M12" s="52"/>
      <c r="N12" s="53"/>
      <c r="O12" s="52"/>
      <c r="P12" s="54"/>
      <c r="Q12" s="54"/>
    </row>
    <row r="13" spans="1:17" x14ac:dyDescent="0.25">
      <c r="A13" s="60">
        <v>6</v>
      </c>
      <c r="B13" s="55"/>
      <c r="C13" s="55"/>
      <c r="D13" s="61"/>
      <c r="E13" s="359" t="s">
        <v>38</v>
      </c>
      <c r="F13" s="359"/>
      <c r="G13" s="359"/>
      <c r="H13" s="359"/>
      <c r="I13" s="360"/>
      <c r="J13" s="358">
        <f>J14+J30+J34+J41</f>
        <v>1258881.67</v>
      </c>
      <c r="K13" s="358"/>
      <c r="L13" s="358">
        <f>L14+L30+L34+L41</f>
        <v>2162016.2200000002</v>
      </c>
      <c r="M13" s="358"/>
      <c r="N13" s="358">
        <f>N14+N30+N34+N41</f>
        <v>1448862.9400000002</v>
      </c>
      <c r="O13" s="358"/>
      <c r="P13" s="51">
        <f>(N13/J13)*100</f>
        <v>115.0912730344227</v>
      </c>
      <c r="Q13" s="51">
        <f>(N13/L13)*100</f>
        <v>67.014434332042157</v>
      </c>
    </row>
    <row r="14" spans="1:17" ht="15" customHeight="1" x14ac:dyDescent="0.25">
      <c r="A14" s="62"/>
      <c r="B14" s="56">
        <v>63</v>
      </c>
      <c r="C14" s="57"/>
      <c r="D14" s="63"/>
      <c r="E14" s="312" t="s">
        <v>16</v>
      </c>
      <c r="F14" s="312"/>
      <c r="G14" s="312"/>
      <c r="H14" s="312"/>
      <c r="I14" s="313"/>
      <c r="J14" s="321">
        <f>+J16+J22+J24</f>
        <v>1149654.24</v>
      </c>
      <c r="K14" s="322"/>
      <c r="L14" s="321">
        <v>1813249.02</v>
      </c>
      <c r="M14" s="322"/>
      <c r="N14" s="321">
        <f t="shared" ref="N14" si="0">+N16+N22+N24</f>
        <v>1169172.77</v>
      </c>
      <c r="O14" s="322"/>
      <c r="P14" s="378">
        <f>N14/J14*100</f>
        <v>101.69777393244772</v>
      </c>
      <c r="Q14" s="378">
        <f>(N14/L14)*100</f>
        <v>64.479437578849485</v>
      </c>
    </row>
    <row r="15" spans="1:17" s="45" customFormat="1" ht="15" customHeight="1" x14ac:dyDescent="0.25">
      <c r="A15" s="64"/>
      <c r="B15" s="58"/>
      <c r="C15" s="59"/>
      <c r="D15" s="65"/>
      <c r="E15" s="312"/>
      <c r="F15" s="312"/>
      <c r="G15" s="312"/>
      <c r="H15" s="312"/>
      <c r="I15" s="313"/>
      <c r="J15" s="323"/>
      <c r="K15" s="324"/>
      <c r="L15" s="323"/>
      <c r="M15" s="324"/>
      <c r="N15" s="323"/>
      <c r="O15" s="324"/>
      <c r="P15" s="379"/>
      <c r="Q15" s="379"/>
    </row>
    <row r="16" spans="1:17" ht="15" customHeight="1" x14ac:dyDescent="0.25">
      <c r="A16" s="62"/>
      <c r="B16" s="56"/>
      <c r="C16" s="57">
        <v>636</v>
      </c>
      <c r="D16" s="70"/>
      <c r="E16" s="314" t="s">
        <v>17</v>
      </c>
      <c r="F16" s="314"/>
      <c r="G16" s="314"/>
      <c r="H16" s="314"/>
      <c r="I16" s="315"/>
      <c r="J16" s="325">
        <f t="shared" ref="J16:N16" si="1">SUM(J18:K21)</f>
        <v>1070611.8400000001</v>
      </c>
      <c r="K16" s="326"/>
      <c r="L16" s="325"/>
      <c r="M16" s="326"/>
      <c r="N16" s="325">
        <f t="shared" si="1"/>
        <v>1169172.77</v>
      </c>
      <c r="O16" s="326"/>
      <c r="P16" s="316">
        <f>N16/J16*100</f>
        <v>109.2060377363284</v>
      </c>
      <c r="Q16" s="378"/>
    </row>
    <row r="17" spans="1:20" x14ac:dyDescent="0.25">
      <c r="A17" s="64"/>
      <c r="B17" s="58"/>
      <c r="C17" s="59"/>
      <c r="D17" s="65"/>
      <c r="E17" s="314"/>
      <c r="F17" s="314"/>
      <c r="G17" s="314"/>
      <c r="H17" s="314"/>
      <c r="I17" s="315"/>
      <c r="J17" s="327"/>
      <c r="K17" s="328"/>
      <c r="L17" s="327"/>
      <c r="M17" s="328"/>
      <c r="N17" s="327"/>
      <c r="O17" s="328"/>
      <c r="P17" s="316"/>
      <c r="Q17" s="379"/>
    </row>
    <row r="18" spans="1:20" x14ac:dyDescent="0.25">
      <c r="A18" s="62"/>
      <c r="B18" s="56"/>
      <c r="C18" s="57"/>
      <c r="D18" s="70">
        <v>6361</v>
      </c>
      <c r="E18" s="361" t="s">
        <v>18</v>
      </c>
      <c r="F18" s="361"/>
      <c r="G18" s="361"/>
      <c r="H18" s="361"/>
      <c r="I18" s="362"/>
      <c r="J18" s="329">
        <v>1070611.8400000001</v>
      </c>
      <c r="K18" s="330"/>
      <c r="L18" s="317"/>
      <c r="M18" s="318"/>
      <c r="N18" s="329">
        <v>1169172.77</v>
      </c>
      <c r="O18" s="330"/>
      <c r="P18" s="316">
        <f>N18/J18*100</f>
        <v>109.2060377363284</v>
      </c>
      <c r="Q18" s="378"/>
    </row>
    <row r="19" spans="1:20" ht="15" customHeight="1" x14ac:dyDescent="0.25">
      <c r="A19" s="64"/>
      <c r="B19" s="58"/>
      <c r="C19" s="59"/>
      <c r="D19" s="65"/>
      <c r="E19" s="363"/>
      <c r="F19" s="363"/>
      <c r="G19" s="363"/>
      <c r="H19" s="363"/>
      <c r="I19" s="364"/>
      <c r="J19" s="331"/>
      <c r="K19" s="332"/>
      <c r="L19" s="356"/>
      <c r="M19" s="357"/>
      <c r="N19" s="331"/>
      <c r="O19" s="332"/>
      <c r="P19" s="316"/>
      <c r="Q19" s="379"/>
      <c r="R19" s="24"/>
    </row>
    <row r="20" spans="1:20" x14ac:dyDescent="0.25">
      <c r="A20" s="62"/>
      <c r="B20" s="56"/>
      <c r="C20" s="57"/>
      <c r="D20" s="70">
        <v>6362</v>
      </c>
      <c r="E20" s="361" t="s">
        <v>19</v>
      </c>
      <c r="F20" s="361"/>
      <c r="G20" s="361"/>
      <c r="H20" s="361"/>
      <c r="I20" s="362"/>
      <c r="J20" s="329">
        <v>0</v>
      </c>
      <c r="K20" s="330"/>
      <c r="L20" s="317"/>
      <c r="M20" s="318"/>
      <c r="N20" s="329">
        <v>0</v>
      </c>
      <c r="O20" s="330"/>
      <c r="P20" s="316">
        <v>0</v>
      </c>
      <c r="Q20" s="378"/>
      <c r="R20" s="24"/>
    </row>
    <row r="21" spans="1:20" ht="15" customHeight="1" x14ac:dyDescent="0.25">
      <c r="A21" s="64"/>
      <c r="B21" s="58"/>
      <c r="C21" s="59"/>
      <c r="D21" s="65"/>
      <c r="E21" s="363"/>
      <c r="F21" s="363"/>
      <c r="G21" s="363"/>
      <c r="H21" s="363"/>
      <c r="I21" s="364"/>
      <c r="J21" s="331"/>
      <c r="K21" s="332"/>
      <c r="L21" s="356"/>
      <c r="M21" s="357"/>
      <c r="N21" s="331"/>
      <c r="O21" s="332"/>
      <c r="P21" s="316"/>
      <c r="Q21" s="379"/>
    </row>
    <row r="22" spans="1:20" x14ac:dyDescent="0.25">
      <c r="A22" s="64"/>
      <c r="B22" s="58"/>
      <c r="C22" s="59">
        <v>638</v>
      </c>
      <c r="D22" s="71"/>
      <c r="E22" s="4" t="s">
        <v>30</v>
      </c>
      <c r="F22" s="4"/>
      <c r="G22" s="4"/>
      <c r="H22" s="4"/>
      <c r="I22" s="11"/>
      <c r="J22" s="308">
        <f t="shared" ref="J22" si="2">J23</f>
        <v>79042.399999999994</v>
      </c>
      <c r="K22" s="309"/>
      <c r="L22" s="352"/>
      <c r="M22" s="353"/>
      <c r="N22" s="308">
        <v>0</v>
      </c>
      <c r="O22" s="309"/>
      <c r="P22" s="96">
        <v>0</v>
      </c>
      <c r="Q22" s="214"/>
    </row>
    <row r="23" spans="1:20" x14ac:dyDescent="0.25">
      <c r="A23" s="64"/>
      <c r="B23" s="58"/>
      <c r="C23" s="59"/>
      <c r="D23" s="71">
        <v>6381</v>
      </c>
      <c r="E23" s="7" t="s">
        <v>30</v>
      </c>
      <c r="F23" s="7"/>
      <c r="G23" s="7"/>
      <c r="H23" s="7"/>
      <c r="I23" s="13"/>
      <c r="J23" s="319">
        <v>79042.399999999994</v>
      </c>
      <c r="K23" s="320"/>
      <c r="L23" s="354"/>
      <c r="M23" s="355"/>
      <c r="N23" s="319">
        <v>0</v>
      </c>
      <c r="O23" s="320"/>
      <c r="P23" s="96">
        <v>0</v>
      </c>
      <c r="Q23" s="214"/>
    </row>
    <row r="24" spans="1:20" x14ac:dyDescent="0.25">
      <c r="A24" s="66"/>
      <c r="B24" s="67"/>
      <c r="C24" s="68">
        <v>639</v>
      </c>
      <c r="D24" s="69"/>
      <c r="E24" s="371" t="s">
        <v>115</v>
      </c>
      <c r="F24" s="371"/>
      <c r="G24" s="371"/>
      <c r="H24" s="371"/>
      <c r="I24" s="372"/>
      <c r="J24" s="325">
        <f>J26+J28</f>
        <v>0</v>
      </c>
      <c r="K24" s="326"/>
      <c r="L24" s="325"/>
      <c r="M24" s="326"/>
      <c r="N24" s="325">
        <f t="shared" ref="N24" si="3">N26+N28</f>
        <v>0</v>
      </c>
      <c r="O24" s="326"/>
      <c r="P24" s="316">
        <v>0</v>
      </c>
      <c r="Q24" s="316"/>
    </row>
    <row r="25" spans="1:20" x14ac:dyDescent="0.25">
      <c r="A25" s="64"/>
      <c r="B25" s="58"/>
      <c r="C25" s="59"/>
      <c r="D25" s="71"/>
      <c r="E25" s="373"/>
      <c r="F25" s="373"/>
      <c r="G25" s="373"/>
      <c r="H25" s="373"/>
      <c r="I25" s="374"/>
      <c r="J25" s="327"/>
      <c r="K25" s="328"/>
      <c r="L25" s="327"/>
      <c r="M25" s="328"/>
      <c r="N25" s="327"/>
      <c r="O25" s="328"/>
      <c r="P25" s="316"/>
      <c r="Q25" s="316"/>
    </row>
    <row r="26" spans="1:20" x14ac:dyDescent="0.25">
      <c r="A26" s="62"/>
      <c r="B26" s="56"/>
      <c r="C26" s="57"/>
      <c r="D26" s="70">
        <v>6391</v>
      </c>
      <c r="E26" s="401" t="s">
        <v>117</v>
      </c>
      <c r="F26" s="401"/>
      <c r="G26" s="401"/>
      <c r="H26" s="401"/>
      <c r="I26" s="402"/>
      <c r="J26" s="329">
        <v>0</v>
      </c>
      <c r="K26" s="330"/>
      <c r="L26" s="317"/>
      <c r="M26" s="318"/>
      <c r="N26" s="329">
        <v>0</v>
      </c>
      <c r="O26" s="330"/>
      <c r="P26" s="316">
        <v>0</v>
      </c>
      <c r="Q26" s="316"/>
    </row>
    <row r="27" spans="1:20" x14ac:dyDescent="0.25">
      <c r="A27" s="64"/>
      <c r="B27" s="58"/>
      <c r="C27" s="59"/>
      <c r="D27" s="65"/>
      <c r="E27" s="403"/>
      <c r="F27" s="403"/>
      <c r="G27" s="403"/>
      <c r="H27" s="403"/>
      <c r="I27" s="404"/>
      <c r="J27" s="331"/>
      <c r="K27" s="332"/>
      <c r="L27" s="356"/>
      <c r="M27" s="357"/>
      <c r="N27" s="331"/>
      <c r="O27" s="332"/>
      <c r="P27" s="316"/>
      <c r="Q27" s="316"/>
      <c r="S27" s="24"/>
    </row>
    <row r="28" spans="1:20" x14ac:dyDescent="0.25">
      <c r="A28" s="62"/>
      <c r="B28" s="56"/>
      <c r="C28" s="57"/>
      <c r="D28" s="70">
        <v>6393</v>
      </c>
      <c r="E28" s="401" t="s">
        <v>116</v>
      </c>
      <c r="F28" s="401"/>
      <c r="G28" s="401"/>
      <c r="H28" s="401"/>
      <c r="I28" s="402"/>
      <c r="J28" s="329">
        <v>0</v>
      </c>
      <c r="K28" s="330"/>
      <c r="L28" s="317"/>
      <c r="M28" s="318"/>
      <c r="N28" s="329">
        <v>0</v>
      </c>
      <c r="O28" s="330"/>
      <c r="P28" s="316">
        <v>0</v>
      </c>
      <c r="Q28" s="316"/>
    </row>
    <row r="29" spans="1:20" x14ac:dyDescent="0.25">
      <c r="A29" s="64"/>
      <c r="B29" s="58"/>
      <c r="C29" s="59"/>
      <c r="D29" s="65"/>
      <c r="E29" s="403"/>
      <c r="F29" s="403"/>
      <c r="G29" s="403"/>
      <c r="H29" s="403"/>
      <c r="I29" s="404"/>
      <c r="J29" s="331"/>
      <c r="K29" s="332"/>
      <c r="L29" s="356"/>
      <c r="M29" s="357"/>
      <c r="N29" s="331"/>
      <c r="O29" s="332"/>
      <c r="P29" s="316"/>
      <c r="Q29" s="316"/>
    </row>
    <row r="30" spans="1:20" x14ac:dyDescent="0.25">
      <c r="A30" s="62"/>
      <c r="B30" s="56">
        <v>65</v>
      </c>
      <c r="C30" s="57"/>
      <c r="D30" s="70"/>
      <c r="E30" s="312" t="s">
        <v>20</v>
      </c>
      <c r="F30" s="312"/>
      <c r="G30" s="312"/>
      <c r="H30" s="312"/>
      <c r="I30" s="313"/>
      <c r="J30" s="321">
        <f>J32</f>
        <v>509.9</v>
      </c>
      <c r="K30" s="322"/>
      <c r="L30" s="321">
        <v>20</v>
      </c>
      <c r="M30" s="322"/>
      <c r="N30" s="321">
        <f t="shared" ref="N30" si="4">N32</f>
        <v>502.05</v>
      </c>
      <c r="O30" s="322"/>
      <c r="P30" s="380">
        <f>N30/J30*100</f>
        <v>98.460482447538737</v>
      </c>
      <c r="Q30" s="380">
        <f>N30/L30*100</f>
        <v>2510.25</v>
      </c>
    </row>
    <row r="31" spans="1:20" x14ac:dyDescent="0.25">
      <c r="A31" s="64"/>
      <c r="B31" s="58"/>
      <c r="C31" s="59"/>
      <c r="D31" s="65"/>
      <c r="E31" s="312"/>
      <c r="F31" s="312"/>
      <c r="G31" s="312"/>
      <c r="H31" s="312"/>
      <c r="I31" s="313"/>
      <c r="J31" s="323"/>
      <c r="K31" s="324"/>
      <c r="L31" s="323"/>
      <c r="M31" s="324"/>
      <c r="N31" s="323"/>
      <c r="O31" s="324"/>
      <c r="P31" s="380"/>
      <c r="Q31" s="380"/>
      <c r="T31" s="45"/>
    </row>
    <row r="32" spans="1:20" x14ac:dyDescent="0.25">
      <c r="A32" s="66"/>
      <c r="B32" s="67"/>
      <c r="C32" s="68">
        <v>652</v>
      </c>
      <c r="D32" s="69"/>
      <c r="E32" s="375" t="s">
        <v>21</v>
      </c>
      <c r="F32" s="376"/>
      <c r="G32" s="376"/>
      <c r="H32" s="376"/>
      <c r="I32" s="377"/>
      <c r="J32" s="308">
        <f t="shared" ref="J32:N32" si="5">J33</f>
        <v>509.9</v>
      </c>
      <c r="K32" s="309"/>
      <c r="L32" s="308"/>
      <c r="M32" s="309"/>
      <c r="N32" s="308">
        <f t="shared" si="5"/>
        <v>502.05</v>
      </c>
      <c r="O32" s="309"/>
      <c r="P32" s="96">
        <f>N32/J32*100</f>
        <v>98.460482447538737</v>
      </c>
      <c r="Q32" s="214"/>
      <c r="T32" s="45"/>
    </row>
    <row r="33" spans="1:20" x14ac:dyDescent="0.25">
      <c r="A33" s="66"/>
      <c r="B33" s="67"/>
      <c r="C33" s="68"/>
      <c r="D33" s="69">
        <v>6526</v>
      </c>
      <c r="E33" s="303" t="s">
        <v>22</v>
      </c>
      <c r="F33" s="289"/>
      <c r="G33" s="289"/>
      <c r="H33" s="289"/>
      <c r="I33" s="290"/>
      <c r="J33" s="319">
        <v>509.9</v>
      </c>
      <c r="K33" s="320"/>
      <c r="L33" s="319"/>
      <c r="M33" s="320"/>
      <c r="N33" s="319">
        <v>502.05</v>
      </c>
      <c r="O33" s="320"/>
      <c r="P33" s="96">
        <f>N33/J33*100</f>
        <v>98.460482447538737</v>
      </c>
      <c r="Q33" s="214"/>
      <c r="S33" s="24"/>
      <c r="T33" s="45"/>
    </row>
    <row r="34" spans="1:20" x14ac:dyDescent="0.25">
      <c r="A34" s="62"/>
      <c r="B34" s="56">
        <v>66</v>
      </c>
      <c r="C34" s="57"/>
      <c r="D34" s="70"/>
      <c r="E34" s="312" t="s">
        <v>31</v>
      </c>
      <c r="F34" s="312"/>
      <c r="G34" s="312"/>
      <c r="H34" s="312"/>
      <c r="I34" s="313"/>
      <c r="J34" s="321">
        <f>J36+J38</f>
        <v>9024.2200000000012</v>
      </c>
      <c r="K34" s="322"/>
      <c r="L34" s="321">
        <v>6220</v>
      </c>
      <c r="M34" s="322"/>
      <c r="N34" s="321">
        <f>N36+N38</f>
        <v>4275.32</v>
      </c>
      <c r="O34" s="322"/>
      <c r="P34" s="380">
        <f>N34/J34*100</f>
        <v>47.376061310562015</v>
      </c>
      <c r="Q34" s="380">
        <f>N34/L34*100</f>
        <v>68.735048231511257</v>
      </c>
      <c r="T34" s="45"/>
    </row>
    <row r="35" spans="1:20" x14ac:dyDescent="0.25">
      <c r="A35" s="64"/>
      <c r="B35" s="58"/>
      <c r="C35" s="59"/>
      <c r="D35" s="65"/>
      <c r="E35" s="312"/>
      <c r="F35" s="312"/>
      <c r="G35" s="312"/>
      <c r="H35" s="312"/>
      <c r="I35" s="313"/>
      <c r="J35" s="323"/>
      <c r="K35" s="324"/>
      <c r="L35" s="323"/>
      <c r="M35" s="324"/>
      <c r="N35" s="323"/>
      <c r="O35" s="324"/>
      <c r="P35" s="380"/>
      <c r="Q35" s="380"/>
      <c r="S35" s="24"/>
      <c r="T35" s="45"/>
    </row>
    <row r="36" spans="1:20" x14ac:dyDescent="0.25">
      <c r="A36" s="64"/>
      <c r="B36" s="58"/>
      <c r="C36" s="59">
        <v>661</v>
      </c>
      <c r="D36" s="71"/>
      <c r="E36" s="4" t="s">
        <v>23</v>
      </c>
      <c r="F36" s="4"/>
      <c r="G36" s="4"/>
      <c r="H36" s="4"/>
      <c r="I36" s="11"/>
      <c r="J36" s="308">
        <f t="shared" ref="J36:N36" si="6">J37</f>
        <v>5470.22</v>
      </c>
      <c r="K36" s="309"/>
      <c r="L36" s="308"/>
      <c r="M36" s="309"/>
      <c r="N36" s="308">
        <f t="shared" si="6"/>
        <v>1835.32</v>
      </c>
      <c r="O36" s="309"/>
      <c r="P36" s="96">
        <f>N36/J36*100</f>
        <v>33.551118602176878</v>
      </c>
      <c r="Q36" s="214"/>
      <c r="T36" s="45"/>
    </row>
    <row r="37" spans="1:20" x14ac:dyDescent="0.25">
      <c r="A37" s="66"/>
      <c r="B37" s="67"/>
      <c r="C37" s="68"/>
      <c r="D37" s="69">
        <v>6615</v>
      </c>
      <c r="E37" s="303" t="s">
        <v>24</v>
      </c>
      <c r="F37" s="289"/>
      <c r="G37" s="289"/>
      <c r="H37" s="289"/>
      <c r="I37" s="290"/>
      <c r="J37" s="319">
        <v>5470.22</v>
      </c>
      <c r="K37" s="320"/>
      <c r="L37" s="319"/>
      <c r="M37" s="320"/>
      <c r="N37" s="319">
        <v>1835.32</v>
      </c>
      <c r="O37" s="320"/>
      <c r="P37" s="96">
        <v>0</v>
      </c>
      <c r="Q37" s="214"/>
      <c r="S37" s="24"/>
      <c r="T37" s="45"/>
    </row>
    <row r="38" spans="1:20" x14ac:dyDescent="0.25">
      <c r="A38" s="62"/>
      <c r="B38" s="56"/>
      <c r="C38" s="57">
        <v>663</v>
      </c>
      <c r="D38" s="70"/>
      <c r="E38" s="314" t="s">
        <v>32</v>
      </c>
      <c r="F38" s="314"/>
      <c r="G38" s="314"/>
      <c r="H38" s="314"/>
      <c r="I38" s="315"/>
      <c r="J38" s="321">
        <f t="shared" ref="J38" si="7">J40</f>
        <v>3554</v>
      </c>
      <c r="K38" s="322"/>
      <c r="L38" s="321"/>
      <c r="M38" s="322"/>
      <c r="N38" s="321">
        <v>2440</v>
      </c>
      <c r="O38" s="322"/>
      <c r="P38" s="316">
        <f>N38/J37*100</f>
        <v>44.605152992018596</v>
      </c>
      <c r="Q38" s="316"/>
    </row>
    <row r="39" spans="1:20" x14ac:dyDescent="0.25">
      <c r="A39" s="64"/>
      <c r="B39" s="58"/>
      <c r="C39" s="59"/>
      <c r="D39" s="65"/>
      <c r="E39" s="314"/>
      <c r="F39" s="314"/>
      <c r="G39" s="314"/>
      <c r="H39" s="314"/>
      <c r="I39" s="315"/>
      <c r="J39" s="323"/>
      <c r="K39" s="324"/>
      <c r="L39" s="323"/>
      <c r="M39" s="324"/>
      <c r="N39" s="323"/>
      <c r="O39" s="324"/>
      <c r="P39" s="316"/>
      <c r="Q39" s="316"/>
    </row>
    <row r="40" spans="1:20" x14ac:dyDescent="0.25">
      <c r="A40" s="64"/>
      <c r="B40" s="58"/>
      <c r="C40" s="59"/>
      <c r="D40" s="71">
        <v>6631</v>
      </c>
      <c r="E40" s="303" t="s">
        <v>25</v>
      </c>
      <c r="F40" s="289"/>
      <c r="G40" s="289"/>
      <c r="H40" s="289"/>
      <c r="I40" s="290"/>
      <c r="J40" s="319">
        <v>3554</v>
      </c>
      <c r="K40" s="320"/>
      <c r="L40" s="319"/>
      <c r="M40" s="320"/>
      <c r="N40" s="319">
        <v>2440</v>
      </c>
      <c r="O40" s="320"/>
      <c r="P40" s="96">
        <v>0</v>
      </c>
      <c r="Q40" s="214"/>
    </row>
    <row r="41" spans="1:20" x14ac:dyDescent="0.25">
      <c r="A41" s="62"/>
      <c r="B41" s="56">
        <v>67</v>
      </c>
      <c r="C41" s="57"/>
      <c r="D41" s="70"/>
      <c r="E41" s="312" t="s">
        <v>26</v>
      </c>
      <c r="F41" s="312"/>
      <c r="G41" s="312"/>
      <c r="H41" s="312"/>
      <c r="I41" s="313"/>
      <c r="J41" s="321">
        <f>J43</f>
        <v>99693.31</v>
      </c>
      <c r="K41" s="322"/>
      <c r="L41" s="321">
        <v>342527.2</v>
      </c>
      <c r="M41" s="322"/>
      <c r="N41" s="321">
        <f>N43</f>
        <v>274912.8</v>
      </c>
      <c r="O41" s="322"/>
      <c r="P41" s="378">
        <f>N41/J41*100</f>
        <v>275.75852381669341</v>
      </c>
      <c r="Q41" s="378">
        <f>N41/L41*100</f>
        <v>80.260137005177981</v>
      </c>
      <c r="S41" s="24"/>
    </row>
    <row r="42" spans="1:20" x14ac:dyDescent="0.25">
      <c r="A42" s="64"/>
      <c r="B42" s="58"/>
      <c r="C42" s="59"/>
      <c r="D42" s="71"/>
      <c r="E42" s="312"/>
      <c r="F42" s="312"/>
      <c r="G42" s="312"/>
      <c r="H42" s="312"/>
      <c r="I42" s="313"/>
      <c r="J42" s="323"/>
      <c r="K42" s="324"/>
      <c r="L42" s="323"/>
      <c r="M42" s="324"/>
      <c r="N42" s="323"/>
      <c r="O42" s="324"/>
      <c r="P42" s="379"/>
      <c r="Q42" s="379"/>
    </row>
    <row r="43" spans="1:20" ht="15" customHeight="1" x14ac:dyDescent="0.25">
      <c r="A43" s="62"/>
      <c r="B43" s="56"/>
      <c r="C43" s="57">
        <v>671</v>
      </c>
      <c r="D43" s="70"/>
      <c r="E43" s="365" t="s">
        <v>27</v>
      </c>
      <c r="F43" s="366"/>
      <c r="G43" s="366"/>
      <c r="H43" s="366"/>
      <c r="I43" s="366"/>
      <c r="J43" s="325">
        <f>J45+J47</f>
        <v>99693.31</v>
      </c>
      <c r="K43" s="326"/>
      <c r="L43" s="325"/>
      <c r="M43" s="326"/>
      <c r="N43" s="325">
        <f t="shared" ref="N43" si="8">N45+N47</f>
        <v>274912.8</v>
      </c>
      <c r="O43" s="326"/>
      <c r="P43" s="378">
        <f>N43/J43*100</f>
        <v>275.75852381669341</v>
      </c>
      <c r="Q43" s="378"/>
      <c r="S43" s="24"/>
    </row>
    <row r="44" spans="1:20" ht="15" customHeight="1" x14ac:dyDescent="0.25">
      <c r="A44" s="64"/>
      <c r="B44" s="58"/>
      <c r="C44" s="59"/>
      <c r="D44" s="71"/>
      <c r="E44" s="367"/>
      <c r="F44" s="368"/>
      <c r="G44" s="368"/>
      <c r="H44" s="368"/>
      <c r="I44" s="368"/>
      <c r="J44" s="327"/>
      <c r="K44" s="328"/>
      <c r="L44" s="327"/>
      <c r="M44" s="328"/>
      <c r="N44" s="327"/>
      <c r="O44" s="328"/>
      <c r="P44" s="379"/>
      <c r="Q44" s="379"/>
    </row>
    <row r="45" spans="1:20" ht="15" customHeight="1" x14ac:dyDescent="0.25">
      <c r="A45" s="62"/>
      <c r="B45" s="56"/>
      <c r="C45" s="57"/>
      <c r="D45" s="70">
        <v>6711</v>
      </c>
      <c r="E45" s="369" t="s">
        <v>28</v>
      </c>
      <c r="F45" s="361"/>
      <c r="G45" s="361"/>
      <c r="H45" s="361"/>
      <c r="I45" s="361"/>
      <c r="J45" s="329">
        <v>99693.31</v>
      </c>
      <c r="K45" s="330"/>
      <c r="L45" s="385"/>
      <c r="M45" s="330"/>
      <c r="N45" s="329">
        <v>135899.76999999999</v>
      </c>
      <c r="O45" s="330"/>
      <c r="P45" s="378">
        <f>N45/J45*100</f>
        <v>136.31784319328949</v>
      </c>
      <c r="Q45" s="378"/>
      <c r="S45" s="24"/>
    </row>
    <row r="46" spans="1:20" x14ac:dyDescent="0.25">
      <c r="A46" s="64"/>
      <c r="B46" s="58"/>
      <c r="C46" s="59"/>
      <c r="D46" s="71"/>
      <c r="E46" s="370"/>
      <c r="F46" s="363"/>
      <c r="G46" s="363"/>
      <c r="H46" s="363"/>
      <c r="I46" s="363"/>
      <c r="J46" s="331"/>
      <c r="K46" s="332"/>
      <c r="L46" s="386"/>
      <c r="M46" s="332"/>
      <c r="N46" s="331"/>
      <c r="O46" s="332"/>
      <c r="P46" s="379"/>
      <c r="Q46" s="379"/>
    </row>
    <row r="47" spans="1:20" x14ac:dyDescent="0.25">
      <c r="A47" s="62"/>
      <c r="B47" s="56"/>
      <c r="C47" s="57"/>
      <c r="D47" s="70">
        <v>6712</v>
      </c>
      <c r="E47" s="310" t="s">
        <v>33</v>
      </c>
      <c r="F47" s="310"/>
      <c r="G47" s="310"/>
      <c r="H47" s="310"/>
      <c r="I47" s="311"/>
      <c r="J47" s="329">
        <v>0</v>
      </c>
      <c r="K47" s="330"/>
      <c r="L47" s="329"/>
      <c r="M47" s="330"/>
      <c r="N47" s="329">
        <v>139013.03</v>
      </c>
      <c r="O47" s="330"/>
      <c r="P47" s="378">
        <v>0</v>
      </c>
      <c r="Q47" s="378"/>
      <c r="S47" s="24"/>
    </row>
    <row r="48" spans="1:20" s="45" customFormat="1" x14ac:dyDescent="0.25">
      <c r="A48" s="64"/>
      <c r="B48" s="58"/>
      <c r="C48" s="59"/>
      <c r="D48" s="71"/>
      <c r="E48" s="310"/>
      <c r="F48" s="310"/>
      <c r="G48" s="310"/>
      <c r="H48" s="310"/>
      <c r="I48" s="311"/>
      <c r="J48" s="331"/>
      <c r="K48" s="332"/>
      <c r="L48" s="331"/>
      <c r="M48" s="332"/>
      <c r="N48" s="331"/>
      <c r="O48" s="332"/>
      <c r="P48" s="379"/>
      <c r="Q48" s="379"/>
    </row>
    <row r="49" spans="1:20" s="45" customFormat="1" x14ac:dyDescent="0.25">
      <c r="A49" s="62"/>
      <c r="B49" s="56">
        <v>68</v>
      </c>
      <c r="C49" s="57"/>
      <c r="D49" s="70"/>
      <c r="E49" s="312" t="s">
        <v>160</v>
      </c>
      <c r="F49" s="312"/>
      <c r="G49" s="312"/>
      <c r="H49" s="312"/>
      <c r="I49" s="313"/>
      <c r="J49" s="321">
        <f t="shared" ref="J49" si="9">SUM(J51)</f>
        <v>0</v>
      </c>
      <c r="K49" s="322"/>
      <c r="L49" s="321"/>
      <c r="M49" s="322"/>
      <c r="N49" s="321">
        <v>0</v>
      </c>
      <c r="O49" s="322"/>
      <c r="P49" s="378">
        <v>0</v>
      </c>
      <c r="Q49" s="378"/>
    </row>
    <row r="50" spans="1:20" s="45" customFormat="1" x14ac:dyDescent="0.25">
      <c r="A50" s="64"/>
      <c r="B50" s="58"/>
      <c r="C50" s="59"/>
      <c r="D50" s="71"/>
      <c r="E50" s="312"/>
      <c r="F50" s="312"/>
      <c r="G50" s="312"/>
      <c r="H50" s="312"/>
      <c r="I50" s="313"/>
      <c r="J50" s="323"/>
      <c r="K50" s="324"/>
      <c r="L50" s="323"/>
      <c r="M50" s="324"/>
      <c r="N50" s="323"/>
      <c r="O50" s="324"/>
      <c r="P50" s="379"/>
      <c r="Q50" s="379"/>
    </row>
    <row r="51" spans="1:20" s="45" customFormat="1" x14ac:dyDescent="0.25">
      <c r="A51" s="62"/>
      <c r="B51" s="56"/>
      <c r="C51" s="57">
        <v>683</v>
      </c>
      <c r="D51" s="70"/>
      <c r="E51" s="314" t="s">
        <v>161</v>
      </c>
      <c r="F51" s="314"/>
      <c r="G51" s="314"/>
      <c r="H51" s="314"/>
      <c r="I51" s="314"/>
      <c r="J51" s="325">
        <v>0</v>
      </c>
      <c r="K51" s="326"/>
      <c r="L51" s="387"/>
      <c r="M51" s="326"/>
      <c r="N51" s="325">
        <v>0</v>
      </c>
      <c r="O51" s="326"/>
      <c r="P51" s="378">
        <v>0</v>
      </c>
      <c r="Q51" s="378"/>
    </row>
    <row r="52" spans="1:20" s="45" customFormat="1" x14ac:dyDescent="0.25">
      <c r="A52" s="64"/>
      <c r="B52" s="58"/>
      <c r="C52" s="59"/>
      <c r="D52" s="71"/>
      <c r="E52" s="314"/>
      <c r="F52" s="314"/>
      <c r="G52" s="314"/>
      <c r="H52" s="314"/>
      <c r="I52" s="314"/>
      <c r="J52" s="327"/>
      <c r="K52" s="328"/>
      <c r="L52" s="388"/>
      <c r="M52" s="328"/>
      <c r="N52" s="327"/>
      <c r="O52" s="328"/>
      <c r="P52" s="379"/>
      <c r="Q52" s="379"/>
    </row>
    <row r="53" spans="1:20" s="45" customFormat="1" ht="15.75" customHeight="1" x14ac:dyDescent="0.25">
      <c r="A53" s="79">
        <v>7</v>
      </c>
      <c r="B53" s="73"/>
      <c r="C53" s="73"/>
      <c r="D53" s="74"/>
      <c r="E53" s="6" t="s">
        <v>162</v>
      </c>
      <c r="F53" s="6"/>
      <c r="G53" s="6"/>
      <c r="H53" s="6"/>
      <c r="I53" s="14"/>
      <c r="J53" s="304">
        <f t="shared" ref="J53:L53" si="10">J54</f>
        <v>0</v>
      </c>
      <c r="K53" s="305"/>
      <c r="L53" s="304">
        <f t="shared" si="10"/>
        <v>0</v>
      </c>
      <c r="M53" s="305"/>
      <c r="N53" s="304">
        <v>0</v>
      </c>
      <c r="O53" s="305"/>
      <c r="P53" s="100">
        <v>0</v>
      </c>
      <c r="Q53" s="100" t="e">
        <f>N53/L53*100</f>
        <v>#DIV/0!</v>
      </c>
    </row>
    <row r="54" spans="1:20" s="45" customFormat="1" ht="15" customHeight="1" x14ac:dyDescent="0.25">
      <c r="A54" s="64"/>
      <c r="B54" s="58">
        <v>72</v>
      </c>
      <c r="C54" s="59"/>
      <c r="D54" s="71"/>
      <c r="E54" s="5" t="s">
        <v>163</v>
      </c>
      <c r="F54" s="5"/>
      <c r="G54" s="5"/>
      <c r="H54" s="5"/>
      <c r="I54" s="16"/>
      <c r="J54" s="306">
        <f>J55</f>
        <v>0</v>
      </c>
      <c r="K54" s="307"/>
      <c r="L54" s="306">
        <f>L55</f>
        <v>0</v>
      </c>
      <c r="M54" s="307"/>
      <c r="N54" s="306">
        <v>0</v>
      </c>
      <c r="O54" s="307"/>
      <c r="P54" s="97">
        <v>0</v>
      </c>
      <c r="Q54" s="215">
        <v>0</v>
      </c>
    </row>
    <row r="55" spans="1:20" s="45" customFormat="1" x14ac:dyDescent="0.25">
      <c r="A55" s="64"/>
      <c r="B55" s="58"/>
      <c r="C55" s="59">
        <v>721</v>
      </c>
      <c r="D55" s="71"/>
      <c r="E55" s="4" t="s">
        <v>164</v>
      </c>
      <c r="F55" s="4"/>
      <c r="G55" s="4"/>
      <c r="H55" s="4"/>
      <c r="I55" s="11"/>
      <c r="J55" s="308">
        <f>J56</f>
        <v>0</v>
      </c>
      <c r="K55" s="309"/>
      <c r="L55" s="308"/>
      <c r="M55" s="309"/>
      <c r="N55" s="308"/>
      <c r="O55" s="309"/>
      <c r="P55" s="96">
        <v>0</v>
      </c>
      <c r="Q55" s="214"/>
    </row>
    <row r="56" spans="1:20" s="45" customFormat="1" x14ac:dyDescent="0.25">
      <c r="A56" s="66"/>
      <c r="B56" s="67"/>
      <c r="C56" s="68"/>
      <c r="D56" s="69">
        <v>7211</v>
      </c>
      <c r="E56" s="8" t="s">
        <v>35</v>
      </c>
      <c r="F56" s="8"/>
      <c r="G56" s="8"/>
      <c r="H56" s="8"/>
      <c r="I56" s="22"/>
      <c r="J56" s="317">
        <v>0</v>
      </c>
      <c r="K56" s="318"/>
      <c r="L56" s="317"/>
      <c r="M56" s="318"/>
      <c r="N56" s="317"/>
      <c r="O56" s="318"/>
      <c r="P56" s="98">
        <v>0</v>
      </c>
      <c r="Q56" s="98"/>
    </row>
    <row r="57" spans="1:20" s="45" customFormat="1" x14ac:dyDescent="0.25">
      <c r="A57" s="79">
        <v>9</v>
      </c>
      <c r="B57" s="73"/>
      <c r="C57" s="73"/>
      <c r="D57" s="74"/>
      <c r="E57" s="6" t="s">
        <v>29</v>
      </c>
      <c r="F57" s="6"/>
      <c r="G57" s="6"/>
      <c r="H57" s="6"/>
      <c r="I57" s="14"/>
      <c r="J57" s="304">
        <f t="shared" ref="J57:N59" si="11">J58</f>
        <v>54932.639999999999</v>
      </c>
      <c r="K57" s="305"/>
      <c r="L57" s="304">
        <f t="shared" si="11"/>
        <v>116229</v>
      </c>
      <c r="M57" s="305"/>
      <c r="N57" s="304">
        <f t="shared" si="11"/>
        <v>122880.05</v>
      </c>
      <c r="O57" s="305"/>
      <c r="P57" s="100">
        <f t="shared" ref="P57:P61" si="12">N57/J57*100</f>
        <v>223.69223470781668</v>
      </c>
      <c r="Q57" s="100">
        <f>N57/L57*100</f>
        <v>105.72236705125226</v>
      </c>
      <c r="R57"/>
      <c r="S57"/>
      <c r="T57"/>
    </row>
    <row r="58" spans="1:20" s="45" customFormat="1" x14ac:dyDescent="0.25">
      <c r="A58" s="64"/>
      <c r="B58" s="58">
        <v>92</v>
      </c>
      <c r="C58" s="59"/>
      <c r="D58" s="71"/>
      <c r="E58" s="5" t="s">
        <v>34</v>
      </c>
      <c r="F58" s="5"/>
      <c r="G58" s="5"/>
      <c r="H58" s="5"/>
      <c r="I58" s="16"/>
      <c r="J58" s="306">
        <f>J59</f>
        <v>54932.639999999999</v>
      </c>
      <c r="K58" s="307"/>
      <c r="L58" s="306">
        <f t="shared" si="11"/>
        <v>116229</v>
      </c>
      <c r="M58" s="307"/>
      <c r="N58" s="306">
        <f t="shared" si="11"/>
        <v>122880.05</v>
      </c>
      <c r="O58" s="307"/>
      <c r="P58" s="97">
        <f t="shared" si="12"/>
        <v>223.69223470781668</v>
      </c>
      <c r="Q58" s="215">
        <f>N58/L58*100</f>
        <v>105.72236705125226</v>
      </c>
      <c r="R58"/>
      <c r="S58"/>
      <c r="T58"/>
    </row>
    <row r="59" spans="1:20" s="45" customFormat="1" x14ac:dyDescent="0.25">
      <c r="A59" s="64"/>
      <c r="B59" s="58"/>
      <c r="C59" s="59">
        <v>922</v>
      </c>
      <c r="D59" s="71"/>
      <c r="E59" s="4" t="s">
        <v>36</v>
      </c>
      <c r="F59" s="4"/>
      <c r="G59" s="4"/>
      <c r="H59" s="4"/>
      <c r="I59" s="11"/>
      <c r="J59" s="308">
        <f>J60</f>
        <v>54932.639999999999</v>
      </c>
      <c r="K59" s="309"/>
      <c r="L59" s="308">
        <f t="shared" si="11"/>
        <v>116229</v>
      </c>
      <c r="M59" s="309"/>
      <c r="N59" s="308">
        <f t="shared" si="11"/>
        <v>122880.05</v>
      </c>
      <c r="O59" s="309"/>
      <c r="P59" s="96">
        <f t="shared" si="12"/>
        <v>223.69223470781668</v>
      </c>
      <c r="Q59" s="215">
        <f t="shared" ref="Q59:Q60" si="13">N59/L59*100</f>
        <v>105.72236705125226</v>
      </c>
      <c r="R59"/>
      <c r="S59"/>
      <c r="T59"/>
    </row>
    <row r="60" spans="1:20" ht="15.75" thickBot="1" x14ac:dyDescent="0.3">
      <c r="A60" s="81"/>
      <c r="B60" s="67"/>
      <c r="C60" s="68"/>
      <c r="D60" s="69">
        <v>9221</v>
      </c>
      <c r="E60" s="8" t="s">
        <v>35</v>
      </c>
      <c r="F60" s="8"/>
      <c r="G60" s="8"/>
      <c r="H60" s="8"/>
      <c r="I60" s="22"/>
      <c r="J60" s="274">
        <v>54932.639999999999</v>
      </c>
      <c r="K60" s="275"/>
      <c r="L60" s="274">
        <v>116229</v>
      </c>
      <c r="M60" s="275"/>
      <c r="N60" s="274">
        <v>122880.05</v>
      </c>
      <c r="O60" s="275"/>
      <c r="P60" s="98">
        <f t="shared" si="12"/>
        <v>223.69223470781668</v>
      </c>
      <c r="Q60" s="215">
        <f t="shared" si="13"/>
        <v>105.72236705125226</v>
      </c>
    </row>
    <row r="61" spans="1:20" ht="15.75" thickBot="1" x14ac:dyDescent="0.3">
      <c r="A61" s="344" t="s">
        <v>126</v>
      </c>
      <c r="B61" s="345"/>
      <c r="C61" s="345"/>
      <c r="D61" s="345"/>
      <c r="E61" s="345"/>
      <c r="F61" s="345"/>
      <c r="G61" s="345"/>
      <c r="H61" s="345"/>
      <c r="I61" s="346"/>
      <c r="J61" s="302">
        <f>J57+J13+J53</f>
        <v>1313814.3099999998</v>
      </c>
      <c r="K61" s="302"/>
      <c r="L61" s="302">
        <f>L57+L13+L53</f>
        <v>2278245.2200000002</v>
      </c>
      <c r="M61" s="302"/>
      <c r="N61" s="302">
        <f>N57+N13+N53</f>
        <v>1571742.9900000002</v>
      </c>
      <c r="O61" s="302"/>
      <c r="P61" s="101">
        <f t="shared" si="12"/>
        <v>119.63204982902039</v>
      </c>
      <c r="Q61" s="101">
        <f>N61/L61*100</f>
        <v>68.989192919276704</v>
      </c>
    </row>
    <row r="62" spans="1:20" ht="15.75" thickBot="1" x14ac:dyDescent="0.3">
      <c r="A62" s="46"/>
      <c r="B62" s="46"/>
      <c r="J62" s="45"/>
      <c r="K62" s="45"/>
      <c r="L62" s="24"/>
      <c r="M62" s="24"/>
      <c r="N62" s="24"/>
      <c r="O62" s="24"/>
      <c r="P62" s="94"/>
      <c r="Q62" s="24"/>
    </row>
    <row r="63" spans="1:20" x14ac:dyDescent="0.25">
      <c r="A63" s="75">
        <v>3</v>
      </c>
      <c r="B63" s="72"/>
      <c r="C63" s="72"/>
      <c r="D63" s="76"/>
      <c r="E63" s="381" t="s">
        <v>39</v>
      </c>
      <c r="F63" s="381"/>
      <c r="G63" s="381"/>
      <c r="H63" s="381"/>
      <c r="I63" s="382"/>
      <c r="J63" s="383">
        <f>J64+J72+J104+J107+J112</f>
        <v>1402123.9600000002</v>
      </c>
      <c r="K63" s="384"/>
      <c r="L63" s="383">
        <f>L64+L72+L104+L107+L112</f>
        <v>2131013.5700000003</v>
      </c>
      <c r="M63" s="384"/>
      <c r="N63" s="383">
        <f>N64+N72+N104+N107+N112</f>
        <v>1407054.8</v>
      </c>
      <c r="O63" s="384"/>
      <c r="P63" s="102">
        <f>(N63/J63)*100</f>
        <v>100.35166933457151</v>
      </c>
      <c r="Q63" s="102">
        <f>N63/L63*100</f>
        <v>66.027491321887737</v>
      </c>
    </row>
    <row r="64" spans="1:20" x14ac:dyDescent="0.25">
      <c r="A64" s="64"/>
      <c r="B64" s="58">
        <v>31</v>
      </c>
      <c r="C64" s="59"/>
      <c r="D64" s="77"/>
      <c r="E64" s="5" t="s">
        <v>41</v>
      </c>
      <c r="F64" s="5"/>
      <c r="G64" s="5"/>
      <c r="H64" s="5"/>
      <c r="I64" s="16"/>
      <c r="J64" s="389">
        <f>J65+J68+J70</f>
        <v>1249657.4100000001</v>
      </c>
      <c r="K64" s="390"/>
      <c r="L64" s="347">
        <v>1810858.54</v>
      </c>
      <c r="M64" s="348"/>
      <c r="N64" s="389">
        <f>SUM(N65,N68,N70)</f>
        <v>1185670.98</v>
      </c>
      <c r="O64" s="390"/>
      <c r="P64" s="103">
        <f t="shared" ref="P64:P96" si="14">N64/J64*100</f>
        <v>94.87968226427752</v>
      </c>
      <c r="Q64" s="103">
        <f>N64/L64*100</f>
        <v>65.475626826157267</v>
      </c>
    </row>
    <row r="65" spans="1:17" ht="15" customHeight="1" x14ac:dyDescent="0.25">
      <c r="A65" s="64"/>
      <c r="B65" s="58"/>
      <c r="C65" s="59">
        <v>311</v>
      </c>
      <c r="D65" s="77"/>
      <c r="E65" s="4" t="s">
        <v>42</v>
      </c>
      <c r="F65" s="4"/>
      <c r="G65" s="4"/>
      <c r="H65" s="4"/>
      <c r="I65" s="11"/>
      <c r="J65" s="276">
        <f>J66+J67</f>
        <v>1045893.52</v>
      </c>
      <c r="K65" s="277"/>
      <c r="L65" s="276"/>
      <c r="M65" s="277"/>
      <c r="N65" s="276">
        <f t="shared" ref="N65" si="15">N66+N67</f>
        <v>987449.35</v>
      </c>
      <c r="O65" s="277"/>
      <c r="P65" s="99">
        <f t="shared" si="14"/>
        <v>94.412034410539221</v>
      </c>
      <c r="Q65" s="99"/>
    </row>
    <row r="66" spans="1:17" x14ac:dyDescent="0.25">
      <c r="A66" s="64"/>
      <c r="B66" s="58"/>
      <c r="C66" s="59"/>
      <c r="D66" s="77">
        <v>3111</v>
      </c>
      <c r="E66" s="7" t="s">
        <v>43</v>
      </c>
      <c r="F66" s="7"/>
      <c r="G66" s="4"/>
      <c r="H66" s="4"/>
      <c r="I66" s="11"/>
      <c r="J66" s="274">
        <v>1040414.22</v>
      </c>
      <c r="K66" s="278"/>
      <c r="L66" s="279"/>
      <c r="M66" s="280"/>
      <c r="N66" s="274">
        <v>987449.35</v>
      </c>
      <c r="O66" s="278"/>
      <c r="P66" s="99">
        <f t="shared" si="14"/>
        <v>94.909251624799978</v>
      </c>
      <c r="Q66" s="99"/>
    </row>
    <row r="67" spans="1:17" s="45" customFormat="1" x14ac:dyDescent="0.25">
      <c r="A67" s="64"/>
      <c r="B67" s="58"/>
      <c r="C67" s="59"/>
      <c r="D67" s="77">
        <v>3113</v>
      </c>
      <c r="E67" s="288" t="s">
        <v>165</v>
      </c>
      <c r="F67" s="289"/>
      <c r="G67" s="289"/>
      <c r="H67" s="289"/>
      <c r="I67" s="290"/>
      <c r="J67" s="274">
        <v>5479.3</v>
      </c>
      <c r="K67" s="278"/>
      <c r="L67" s="279"/>
      <c r="M67" s="280"/>
      <c r="N67" s="274">
        <v>0</v>
      </c>
      <c r="O67" s="278"/>
      <c r="P67" s="99">
        <f t="shared" si="14"/>
        <v>0</v>
      </c>
      <c r="Q67" s="99"/>
    </row>
    <row r="68" spans="1:17" x14ac:dyDescent="0.25">
      <c r="A68" s="64"/>
      <c r="B68" s="58"/>
      <c r="C68" s="59">
        <v>312</v>
      </c>
      <c r="D68" s="77"/>
      <c r="E68" s="4" t="s">
        <v>44</v>
      </c>
      <c r="F68" s="4"/>
      <c r="G68" s="4"/>
      <c r="H68" s="4"/>
      <c r="I68" s="11"/>
      <c r="J68" s="276">
        <f t="shared" ref="J68:N68" si="16">J69</f>
        <v>31440.31</v>
      </c>
      <c r="K68" s="277"/>
      <c r="L68" s="276"/>
      <c r="M68" s="277"/>
      <c r="N68" s="276">
        <f t="shared" si="16"/>
        <v>35292.49</v>
      </c>
      <c r="O68" s="277"/>
      <c r="P68" s="99">
        <f t="shared" si="14"/>
        <v>112.25236010713633</v>
      </c>
      <c r="Q68" s="99"/>
    </row>
    <row r="69" spans="1:17" x14ac:dyDescent="0.25">
      <c r="A69" s="64"/>
      <c r="B69" s="58"/>
      <c r="C69" s="59"/>
      <c r="D69" s="77">
        <v>3121</v>
      </c>
      <c r="E69" s="7" t="s">
        <v>44</v>
      </c>
      <c r="F69" s="7"/>
      <c r="G69" s="7"/>
      <c r="H69" s="4"/>
      <c r="I69" s="11"/>
      <c r="J69" s="274">
        <v>31440.31</v>
      </c>
      <c r="K69" s="278"/>
      <c r="L69" s="279"/>
      <c r="M69" s="280"/>
      <c r="N69" s="274">
        <v>35292.49</v>
      </c>
      <c r="O69" s="278"/>
      <c r="P69" s="99">
        <f t="shared" si="14"/>
        <v>112.25236010713633</v>
      </c>
      <c r="Q69" s="99"/>
    </row>
    <row r="70" spans="1:17" x14ac:dyDescent="0.25">
      <c r="A70" s="64"/>
      <c r="B70" s="58"/>
      <c r="C70" s="59">
        <v>313</v>
      </c>
      <c r="D70" s="77"/>
      <c r="E70" s="4" t="s">
        <v>45</v>
      </c>
      <c r="F70" s="4"/>
      <c r="G70" s="4"/>
      <c r="H70" s="4"/>
      <c r="I70" s="11"/>
      <c r="J70" s="276">
        <f>SUM(J71)</f>
        <v>172323.58</v>
      </c>
      <c r="K70" s="277"/>
      <c r="L70" s="276"/>
      <c r="M70" s="277"/>
      <c r="N70" s="276">
        <f t="shared" ref="N70" si="17">SUM(N71)</f>
        <v>162929.14000000001</v>
      </c>
      <c r="O70" s="277"/>
      <c r="P70" s="99">
        <f t="shared" si="14"/>
        <v>94.548372312135129</v>
      </c>
      <c r="Q70" s="99"/>
    </row>
    <row r="71" spans="1:17" x14ac:dyDescent="0.25">
      <c r="A71" s="64"/>
      <c r="B71" s="58"/>
      <c r="C71" s="59"/>
      <c r="D71" s="77">
        <v>3132</v>
      </c>
      <c r="E71" s="7" t="s">
        <v>46</v>
      </c>
      <c r="F71" s="7"/>
      <c r="G71" s="7"/>
      <c r="H71" s="7"/>
      <c r="I71" s="13"/>
      <c r="J71" s="274">
        <v>172323.58</v>
      </c>
      <c r="K71" s="278"/>
      <c r="L71" s="279"/>
      <c r="M71" s="287"/>
      <c r="N71" s="274">
        <v>162929.14000000001</v>
      </c>
      <c r="O71" s="278"/>
      <c r="P71" s="99">
        <f t="shared" si="14"/>
        <v>94.548372312135129</v>
      </c>
      <c r="Q71" s="99"/>
    </row>
    <row r="72" spans="1:17" x14ac:dyDescent="0.25">
      <c r="A72" s="64"/>
      <c r="B72" s="58">
        <v>32</v>
      </c>
      <c r="C72" s="59"/>
      <c r="D72" s="77"/>
      <c r="E72" s="5" t="s">
        <v>47</v>
      </c>
      <c r="F72" s="5"/>
      <c r="G72" s="5"/>
      <c r="H72" s="5"/>
      <c r="I72" s="16"/>
      <c r="J72" s="389">
        <f t="shared" ref="J72" si="18">J73+J78+J85+J95</f>
        <v>145207.91000000003</v>
      </c>
      <c r="K72" s="390"/>
      <c r="L72" s="347">
        <v>309400.03000000003</v>
      </c>
      <c r="M72" s="348"/>
      <c r="N72" s="389">
        <f>SUM(N73,N78,N85,N95)</f>
        <v>201448.86000000002</v>
      </c>
      <c r="O72" s="390"/>
      <c r="P72" s="103">
        <f t="shared" si="14"/>
        <v>138.73132668874578</v>
      </c>
      <c r="Q72" s="103">
        <f>N72/L72*100</f>
        <v>65.109515341675944</v>
      </c>
    </row>
    <row r="73" spans="1:17" x14ac:dyDescent="0.25">
      <c r="A73" s="64"/>
      <c r="B73" s="58"/>
      <c r="C73" s="59">
        <v>321</v>
      </c>
      <c r="D73" s="77"/>
      <c r="E73" s="4" t="s">
        <v>48</v>
      </c>
      <c r="F73" s="4"/>
      <c r="G73" s="4"/>
      <c r="H73" s="4"/>
      <c r="I73" s="11"/>
      <c r="J73" s="276">
        <f>J74+J75+J76+J77</f>
        <v>35832.550000000003</v>
      </c>
      <c r="K73" s="277"/>
      <c r="L73" s="276"/>
      <c r="M73" s="277"/>
      <c r="N73" s="276">
        <f t="shared" ref="N73" si="19">N74+N75+N76+N77</f>
        <v>44544.86</v>
      </c>
      <c r="O73" s="277"/>
      <c r="P73" s="99">
        <f t="shared" si="14"/>
        <v>124.31395477017404</v>
      </c>
      <c r="Q73" s="99"/>
    </row>
    <row r="74" spans="1:17" x14ac:dyDescent="0.25">
      <c r="A74" s="64"/>
      <c r="B74" s="58"/>
      <c r="C74" s="59"/>
      <c r="D74" s="77">
        <v>3211</v>
      </c>
      <c r="E74" s="7" t="s">
        <v>49</v>
      </c>
      <c r="F74" s="7"/>
      <c r="G74" s="7"/>
      <c r="H74" s="7"/>
      <c r="I74" s="13"/>
      <c r="J74" s="274">
        <v>12662.11</v>
      </c>
      <c r="K74" s="278"/>
      <c r="L74" s="279"/>
      <c r="M74" s="280"/>
      <c r="N74" s="274">
        <v>22554.68</v>
      </c>
      <c r="O74" s="278"/>
      <c r="P74" s="99">
        <f t="shared" si="14"/>
        <v>178.12734212544353</v>
      </c>
      <c r="Q74" s="99"/>
    </row>
    <row r="75" spans="1:17" x14ac:dyDescent="0.25">
      <c r="A75" s="64"/>
      <c r="B75" s="58"/>
      <c r="C75" s="59"/>
      <c r="D75" s="77">
        <v>3212</v>
      </c>
      <c r="E75" s="7" t="s">
        <v>50</v>
      </c>
      <c r="F75" s="7"/>
      <c r="G75" s="7"/>
      <c r="H75" s="7"/>
      <c r="I75" s="13"/>
      <c r="J75" s="274">
        <v>21960.71</v>
      </c>
      <c r="K75" s="278"/>
      <c r="L75" s="279"/>
      <c r="M75" s="280"/>
      <c r="N75" s="274">
        <v>20264.419999999998</v>
      </c>
      <c r="O75" s="278"/>
      <c r="P75" s="99">
        <f>N75/J75*100</f>
        <v>92.275796183274579</v>
      </c>
      <c r="Q75" s="99"/>
    </row>
    <row r="76" spans="1:17" x14ac:dyDescent="0.25">
      <c r="A76" s="64"/>
      <c r="B76" s="58"/>
      <c r="C76" s="59"/>
      <c r="D76" s="77">
        <v>3213</v>
      </c>
      <c r="E76" s="7" t="s">
        <v>51</v>
      </c>
      <c r="F76" s="7"/>
      <c r="G76" s="7"/>
      <c r="H76" s="7"/>
      <c r="I76" s="13"/>
      <c r="J76" s="274">
        <v>180</v>
      </c>
      <c r="K76" s="278"/>
      <c r="L76" s="279"/>
      <c r="M76" s="280"/>
      <c r="N76" s="274">
        <v>690</v>
      </c>
      <c r="O76" s="278"/>
      <c r="P76" s="99">
        <f t="shared" si="14"/>
        <v>383.33333333333337</v>
      </c>
      <c r="Q76" s="99"/>
    </row>
    <row r="77" spans="1:17" x14ac:dyDescent="0.25">
      <c r="A77" s="64"/>
      <c r="B77" s="58"/>
      <c r="C77" s="59"/>
      <c r="D77" s="77">
        <v>3214</v>
      </c>
      <c r="E77" s="7" t="s">
        <v>80</v>
      </c>
      <c r="F77" s="7"/>
      <c r="G77" s="7"/>
      <c r="H77" s="7"/>
      <c r="I77" s="13"/>
      <c r="J77" s="274">
        <v>1029.73</v>
      </c>
      <c r="K77" s="278"/>
      <c r="L77" s="279"/>
      <c r="M77" s="280"/>
      <c r="N77" s="274">
        <v>1035.76</v>
      </c>
      <c r="O77" s="278"/>
      <c r="P77" s="99">
        <f t="shared" si="14"/>
        <v>100.58559039748283</v>
      </c>
      <c r="Q77" s="99"/>
    </row>
    <row r="78" spans="1:17" x14ac:dyDescent="0.25">
      <c r="A78" s="64"/>
      <c r="B78" s="58"/>
      <c r="C78" s="59">
        <v>322</v>
      </c>
      <c r="D78" s="77"/>
      <c r="E78" s="4" t="s">
        <v>52</v>
      </c>
      <c r="F78" s="4"/>
      <c r="G78" s="4"/>
      <c r="H78" s="4"/>
      <c r="I78" s="11"/>
      <c r="J78" s="276">
        <f>J79+J80+J81+J82+J83+J84</f>
        <v>30997.18</v>
      </c>
      <c r="K78" s="277"/>
      <c r="L78" s="276"/>
      <c r="M78" s="277"/>
      <c r="N78" s="276">
        <f t="shared" ref="N78" si="20">N79+N80+N81+N82+N83+N84</f>
        <v>37907.560000000005</v>
      </c>
      <c r="O78" s="277"/>
      <c r="P78" s="99">
        <f t="shared" si="14"/>
        <v>122.29357638340007</v>
      </c>
      <c r="Q78" s="99"/>
    </row>
    <row r="79" spans="1:17" x14ac:dyDescent="0.25">
      <c r="A79" s="64"/>
      <c r="B79" s="58"/>
      <c r="C79" s="59"/>
      <c r="D79" s="77">
        <v>3221</v>
      </c>
      <c r="E79" s="7" t="s">
        <v>53</v>
      </c>
      <c r="F79" s="7"/>
      <c r="G79" s="7"/>
      <c r="H79" s="7"/>
      <c r="I79" s="13"/>
      <c r="J79" s="274">
        <v>10130.969999999999</v>
      </c>
      <c r="K79" s="278"/>
      <c r="L79" s="279"/>
      <c r="M79" s="280"/>
      <c r="N79" s="274">
        <v>16224.88</v>
      </c>
      <c r="O79" s="278"/>
      <c r="P79" s="99">
        <f t="shared" si="14"/>
        <v>160.15129844427534</v>
      </c>
      <c r="Q79" s="99"/>
    </row>
    <row r="80" spans="1:17" x14ac:dyDescent="0.25">
      <c r="A80" s="64"/>
      <c r="B80" s="58"/>
      <c r="C80" s="59"/>
      <c r="D80" s="77">
        <v>3222</v>
      </c>
      <c r="E80" s="7" t="s">
        <v>81</v>
      </c>
      <c r="F80" s="7"/>
      <c r="G80" s="7"/>
      <c r="H80" s="7"/>
      <c r="I80" s="13"/>
      <c r="J80" s="274">
        <v>2413.2600000000002</v>
      </c>
      <c r="K80" s="278"/>
      <c r="L80" s="279"/>
      <c r="M80" s="280"/>
      <c r="N80" s="274">
        <v>4508.53</v>
      </c>
      <c r="O80" s="278"/>
      <c r="P80" s="99">
        <f t="shared" si="14"/>
        <v>186.82321838508901</v>
      </c>
      <c r="Q80" s="99"/>
    </row>
    <row r="81" spans="1:17" x14ac:dyDescent="0.25">
      <c r="A81" s="64"/>
      <c r="B81" s="58"/>
      <c r="C81" s="59"/>
      <c r="D81" s="77">
        <v>3223</v>
      </c>
      <c r="E81" s="7" t="s">
        <v>54</v>
      </c>
      <c r="F81" s="7"/>
      <c r="G81" s="7"/>
      <c r="H81" s="7"/>
      <c r="I81" s="13"/>
      <c r="J81" s="274">
        <v>16024.54</v>
      </c>
      <c r="K81" s="278"/>
      <c r="L81" s="279"/>
      <c r="M81" s="280"/>
      <c r="N81" s="274">
        <v>15640.99</v>
      </c>
      <c r="O81" s="278"/>
      <c r="P81" s="99">
        <f t="shared" si="14"/>
        <v>97.606483555846211</v>
      </c>
      <c r="Q81" s="99"/>
    </row>
    <row r="82" spans="1:17" x14ac:dyDescent="0.25">
      <c r="A82" s="64"/>
      <c r="B82" s="58"/>
      <c r="C82" s="59"/>
      <c r="D82" s="77">
        <v>3224</v>
      </c>
      <c r="E82" s="7" t="s">
        <v>55</v>
      </c>
      <c r="F82" s="7"/>
      <c r="G82" s="7"/>
      <c r="H82" s="7"/>
      <c r="I82" s="13"/>
      <c r="J82" s="274">
        <v>945.77</v>
      </c>
      <c r="K82" s="278"/>
      <c r="L82" s="279"/>
      <c r="M82" s="280"/>
      <c r="N82" s="274">
        <v>429.14</v>
      </c>
      <c r="O82" s="278"/>
      <c r="P82" s="99">
        <f t="shared" si="14"/>
        <v>45.374668259724885</v>
      </c>
      <c r="Q82" s="99"/>
    </row>
    <row r="83" spans="1:17" x14ac:dyDescent="0.25">
      <c r="A83" s="64"/>
      <c r="B83" s="58"/>
      <c r="C83" s="59"/>
      <c r="D83" s="77">
        <v>3225</v>
      </c>
      <c r="E83" s="7" t="s">
        <v>56</v>
      </c>
      <c r="F83" s="7"/>
      <c r="G83" s="7"/>
      <c r="H83" s="7"/>
      <c r="I83" s="13"/>
      <c r="J83" s="274">
        <v>916.3</v>
      </c>
      <c r="K83" s="278"/>
      <c r="L83" s="279"/>
      <c r="M83" s="280"/>
      <c r="N83" s="274">
        <v>379.15</v>
      </c>
      <c r="O83" s="278"/>
      <c r="P83" s="99">
        <f t="shared" si="14"/>
        <v>41.378369529630035</v>
      </c>
      <c r="Q83" s="99"/>
    </row>
    <row r="84" spans="1:17" x14ac:dyDescent="0.25">
      <c r="A84" s="64"/>
      <c r="B84" s="58"/>
      <c r="C84" s="59"/>
      <c r="D84" s="77">
        <v>3227</v>
      </c>
      <c r="E84" s="7" t="s">
        <v>57</v>
      </c>
      <c r="F84" s="7"/>
      <c r="G84" s="7"/>
      <c r="H84" s="7"/>
      <c r="I84" s="13"/>
      <c r="J84" s="274">
        <v>566.34</v>
      </c>
      <c r="K84" s="278"/>
      <c r="L84" s="279"/>
      <c r="M84" s="280"/>
      <c r="N84" s="274">
        <v>724.87</v>
      </c>
      <c r="O84" s="278"/>
      <c r="P84" s="99">
        <f t="shared" si="14"/>
        <v>127.99201892855881</v>
      </c>
      <c r="Q84" s="99"/>
    </row>
    <row r="85" spans="1:17" x14ac:dyDescent="0.25">
      <c r="A85" s="64"/>
      <c r="B85" s="58"/>
      <c r="C85" s="59">
        <v>323</v>
      </c>
      <c r="D85" s="77"/>
      <c r="E85" s="4" t="s">
        <v>58</v>
      </c>
      <c r="F85" s="4"/>
      <c r="G85" s="4"/>
      <c r="H85" s="4"/>
      <c r="I85" s="11"/>
      <c r="J85" s="276">
        <f>J86+J87+J88+J89+J90+J91+J92+J93+J94</f>
        <v>25433.599999999999</v>
      </c>
      <c r="K85" s="277"/>
      <c r="L85" s="276"/>
      <c r="M85" s="277"/>
      <c r="N85" s="276">
        <f t="shared" ref="N85" si="21">N86+N87+N88+N89+N90+N91+N92+N93+N94</f>
        <v>23979.08</v>
      </c>
      <c r="O85" s="277"/>
      <c r="P85" s="99">
        <f t="shared" si="14"/>
        <v>94.281108454957234</v>
      </c>
      <c r="Q85" s="99"/>
    </row>
    <row r="86" spans="1:17" x14ac:dyDescent="0.25">
      <c r="A86" s="64"/>
      <c r="B86" s="58"/>
      <c r="C86" s="59"/>
      <c r="D86" s="77">
        <v>3231</v>
      </c>
      <c r="E86" s="7" t="s">
        <v>59</v>
      </c>
      <c r="F86" s="7"/>
      <c r="G86" s="7"/>
      <c r="H86" s="7"/>
      <c r="I86" s="13"/>
      <c r="J86" s="274">
        <v>3206.57</v>
      </c>
      <c r="K86" s="278"/>
      <c r="L86" s="279"/>
      <c r="M86" s="280"/>
      <c r="N86" s="274">
        <v>2563.7399999999998</v>
      </c>
      <c r="O86" s="278"/>
      <c r="P86" s="99">
        <f t="shared" si="14"/>
        <v>79.95272206750515</v>
      </c>
      <c r="Q86" s="99"/>
    </row>
    <row r="87" spans="1:17" x14ac:dyDescent="0.25">
      <c r="A87" s="64"/>
      <c r="B87" s="58"/>
      <c r="C87" s="59"/>
      <c r="D87" s="77">
        <v>3232</v>
      </c>
      <c r="E87" s="7" t="s">
        <v>60</v>
      </c>
      <c r="F87" s="7"/>
      <c r="G87" s="7"/>
      <c r="H87" s="7"/>
      <c r="I87" s="13"/>
      <c r="J87" s="274">
        <v>5379.93</v>
      </c>
      <c r="K87" s="278"/>
      <c r="L87" s="279"/>
      <c r="M87" s="280"/>
      <c r="N87" s="274">
        <v>2162.5</v>
      </c>
      <c r="O87" s="278"/>
      <c r="P87" s="99">
        <f t="shared" si="14"/>
        <v>40.195690278498049</v>
      </c>
      <c r="Q87" s="99"/>
    </row>
    <row r="88" spans="1:17" x14ac:dyDescent="0.25">
      <c r="A88" s="64"/>
      <c r="B88" s="58"/>
      <c r="C88" s="59"/>
      <c r="D88" s="77">
        <v>3233</v>
      </c>
      <c r="E88" s="7" t="s">
        <v>83</v>
      </c>
      <c r="F88" s="7"/>
      <c r="G88" s="7"/>
      <c r="H88" s="7"/>
      <c r="I88" s="13"/>
      <c r="J88" s="274">
        <v>0</v>
      </c>
      <c r="K88" s="278"/>
      <c r="L88" s="279"/>
      <c r="M88" s="280"/>
      <c r="N88" s="274">
        <v>0</v>
      </c>
      <c r="O88" s="278"/>
      <c r="P88" s="99"/>
      <c r="Q88" s="99"/>
    </row>
    <row r="89" spans="1:17" x14ac:dyDescent="0.25">
      <c r="A89" s="64"/>
      <c r="B89" s="58"/>
      <c r="C89" s="59"/>
      <c r="D89" s="77">
        <v>3234</v>
      </c>
      <c r="E89" s="7" t="s">
        <v>82</v>
      </c>
      <c r="F89" s="7"/>
      <c r="G89" s="7"/>
      <c r="H89" s="7"/>
      <c r="I89" s="13"/>
      <c r="J89" s="274">
        <v>3636.94</v>
      </c>
      <c r="K89" s="278"/>
      <c r="L89" s="279"/>
      <c r="M89" s="280"/>
      <c r="N89" s="274">
        <v>4775.32</v>
      </c>
      <c r="O89" s="278"/>
      <c r="P89" s="99">
        <f t="shared" si="14"/>
        <v>131.30048887251368</v>
      </c>
      <c r="Q89" s="99"/>
    </row>
    <row r="90" spans="1:17" x14ac:dyDescent="0.25">
      <c r="A90" s="64"/>
      <c r="B90" s="58"/>
      <c r="C90" s="59"/>
      <c r="D90" s="77">
        <v>3235</v>
      </c>
      <c r="E90" s="7" t="s">
        <v>61</v>
      </c>
      <c r="F90" s="7"/>
      <c r="G90" s="7"/>
      <c r="H90" s="7"/>
      <c r="I90" s="13"/>
      <c r="J90" s="274">
        <v>4654.67</v>
      </c>
      <c r="K90" s="278"/>
      <c r="L90" s="279"/>
      <c r="M90" s="280"/>
      <c r="N90" s="274">
        <v>3859.86</v>
      </c>
      <c r="O90" s="278"/>
      <c r="P90" s="99">
        <f t="shared" si="14"/>
        <v>82.924460810325968</v>
      </c>
      <c r="Q90" s="99"/>
    </row>
    <row r="91" spans="1:17" x14ac:dyDescent="0.25">
      <c r="A91" s="64"/>
      <c r="B91" s="58"/>
      <c r="C91" s="59"/>
      <c r="D91" s="77">
        <v>3236</v>
      </c>
      <c r="E91" s="7" t="s">
        <v>62</v>
      </c>
      <c r="F91" s="7"/>
      <c r="G91" s="7"/>
      <c r="H91" s="7"/>
      <c r="I91" s="13"/>
      <c r="J91" s="274">
        <v>0</v>
      </c>
      <c r="K91" s="278"/>
      <c r="L91" s="279"/>
      <c r="M91" s="280"/>
      <c r="N91" s="274">
        <v>0</v>
      </c>
      <c r="O91" s="278"/>
      <c r="P91" s="99">
        <v>0</v>
      </c>
      <c r="Q91" s="99"/>
    </row>
    <row r="92" spans="1:17" x14ac:dyDescent="0.25">
      <c r="A92" s="64"/>
      <c r="B92" s="58"/>
      <c r="C92" s="59"/>
      <c r="D92" s="77">
        <v>3237</v>
      </c>
      <c r="E92" s="7" t="s">
        <v>63</v>
      </c>
      <c r="F92" s="7"/>
      <c r="G92" s="7"/>
      <c r="H92" s="7"/>
      <c r="I92" s="13"/>
      <c r="J92" s="274">
        <v>3666.62</v>
      </c>
      <c r="K92" s="278"/>
      <c r="L92" s="279"/>
      <c r="M92" s="280"/>
      <c r="N92" s="274">
        <v>5525.41</v>
      </c>
      <c r="O92" s="278"/>
      <c r="P92" s="99">
        <f t="shared" si="14"/>
        <v>150.69491793531918</v>
      </c>
      <c r="Q92" s="99"/>
    </row>
    <row r="93" spans="1:17" x14ac:dyDescent="0.25">
      <c r="A93" s="64"/>
      <c r="B93" s="58"/>
      <c r="C93" s="59"/>
      <c r="D93" s="77">
        <v>3238</v>
      </c>
      <c r="E93" s="7" t="s">
        <v>64</v>
      </c>
      <c r="F93" s="7"/>
      <c r="G93" s="7"/>
      <c r="H93" s="7"/>
      <c r="I93" s="13"/>
      <c r="J93" s="274">
        <v>1107.02</v>
      </c>
      <c r="K93" s="278"/>
      <c r="L93" s="279"/>
      <c r="M93" s="280"/>
      <c r="N93" s="274">
        <v>1939.52</v>
      </c>
      <c r="O93" s="278"/>
      <c r="P93" s="99">
        <f t="shared" si="14"/>
        <v>175.20189337139348</v>
      </c>
      <c r="Q93" s="99"/>
    </row>
    <row r="94" spans="1:17" x14ac:dyDescent="0.25">
      <c r="A94" s="64"/>
      <c r="B94" s="58"/>
      <c r="C94" s="59"/>
      <c r="D94" s="77">
        <v>3239</v>
      </c>
      <c r="E94" s="7" t="s">
        <v>65</v>
      </c>
      <c r="F94" s="7"/>
      <c r="G94" s="7"/>
      <c r="H94" s="7"/>
      <c r="I94" s="13"/>
      <c r="J94" s="274">
        <v>3781.85</v>
      </c>
      <c r="K94" s="278"/>
      <c r="L94" s="279"/>
      <c r="M94" s="280"/>
      <c r="N94" s="274">
        <v>3152.73</v>
      </c>
      <c r="O94" s="278"/>
      <c r="P94" s="99">
        <f t="shared" si="14"/>
        <v>83.364755344606479</v>
      </c>
      <c r="Q94" s="99"/>
    </row>
    <row r="95" spans="1:17" x14ac:dyDescent="0.25">
      <c r="A95" s="64"/>
      <c r="B95" s="58"/>
      <c r="C95" s="59">
        <v>329</v>
      </c>
      <c r="D95" s="77"/>
      <c r="E95" s="4" t="s">
        <v>66</v>
      </c>
      <c r="F95" s="4"/>
      <c r="G95" s="4"/>
      <c r="H95" s="4"/>
      <c r="I95" s="11"/>
      <c r="J95" s="276">
        <f>J96+J98+J99+J100+J101+J102+J103</f>
        <v>52944.58</v>
      </c>
      <c r="K95" s="277"/>
      <c r="L95" s="276"/>
      <c r="M95" s="277"/>
      <c r="N95" s="276">
        <f t="shared" ref="N95" si="22">N96+N98+N99+N100+N101+N102+N103</f>
        <v>95017.36</v>
      </c>
      <c r="O95" s="277"/>
      <c r="P95" s="99">
        <f t="shared" si="14"/>
        <v>179.46569790524356</v>
      </c>
      <c r="Q95" s="99"/>
    </row>
    <row r="96" spans="1:17" x14ac:dyDescent="0.25">
      <c r="A96" s="66"/>
      <c r="B96" s="67"/>
      <c r="C96" s="68"/>
      <c r="D96" s="78">
        <v>3291</v>
      </c>
      <c r="E96" s="393" t="s">
        <v>67</v>
      </c>
      <c r="F96" s="393"/>
      <c r="G96" s="393"/>
      <c r="H96" s="393"/>
      <c r="I96" s="394"/>
      <c r="J96" s="283">
        <v>1471.68</v>
      </c>
      <c r="K96" s="396"/>
      <c r="L96" s="281"/>
      <c r="M96" s="349"/>
      <c r="N96" s="283">
        <v>1674.04</v>
      </c>
      <c r="O96" s="396"/>
      <c r="P96" s="399">
        <f t="shared" si="14"/>
        <v>113.750271798217</v>
      </c>
      <c r="Q96" s="399"/>
    </row>
    <row r="97" spans="1:18" x14ac:dyDescent="0.25">
      <c r="A97" s="66"/>
      <c r="B97" s="67"/>
      <c r="C97" s="68"/>
      <c r="D97" s="78"/>
      <c r="E97" s="393"/>
      <c r="F97" s="393"/>
      <c r="G97" s="393"/>
      <c r="H97" s="393"/>
      <c r="I97" s="394"/>
      <c r="J97" s="397"/>
      <c r="K97" s="398"/>
      <c r="L97" s="350"/>
      <c r="M97" s="351"/>
      <c r="N97" s="397"/>
      <c r="O97" s="398"/>
      <c r="P97" s="400"/>
      <c r="Q97" s="400"/>
    </row>
    <row r="98" spans="1:18" x14ac:dyDescent="0.25">
      <c r="A98" s="64"/>
      <c r="B98" s="58"/>
      <c r="C98" s="59"/>
      <c r="D98" s="77">
        <v>3292</v>
      </c>
      <c r="E98" s="7" t="s">
        <v>68</v>
      </c>
      <c r="F98" s="7"/>
      <c r="G98" s="7"/>
      <c r="H98" s="7"/>
      <c r="I98" s="13"/>
      <c r="J98" s="395">
        <v>186.91</v>
      </c>
      <c r="K98" s="395"/>
      <c r="L98" s="279"/>
      <c r="M98" s="280"/>
      <c r="N98" s="395">
        <v>60.43</v>
      </c>
      <c r="O98" s="395"/>
      <c r="P98" s="99">
        <v>0</v>
      </c>
      <c r="Q98" s="99"/>
    </row>
    <row r="99" spans="1:18" x14ac:dyDescent="0.25">
      <c r="A99" s="64"/>
      <c r="B99" s="58"/>
      <c r="C99" s="59"/>
      <c r="D99" s="77">
        <v>3293</v>
      </c>
      <c r="E99" s="7" t="s">
        <v>69</v>
      </c>
      <c r="F99" s="7"/>
      <c r="G99" s="7"/>
      <c r="H99" s="7"/>
      <c r="I99" s="13"/>
      <c r="J99" s="395">
        <v>5320.51</v>
      </c>
      <c r="K99" s="395"/>
      <c r="L99" s="279"/>
      <c r="M99" s="280"/>
      <c r="N99" s="395">
        <v>6689.33</v>
      </c>
      <c r="O99" s="395"/>
      <c r="P99" s="99">
        <f t="shared" ref="P99:P127" si="23">N99/J99*100</f>
        <v>125.72723291564154</v>
      </c>
      <c r="Q99" s="99"/>
    </row>
    <row r="100" spans="1:18" x14ac:dyDescent="0.25">
      <c r="A100" s="64"/>
      <c r="B100" s="58"/>
      <c r="C100" s="59"/>
      <c r="D100" s="77">
        <v>3294</v>
      </c>
      <c r="E100" s="7" t="s">
        <v>84</v>
      </c>
      <c r="F100" s="7"/>
      <c r="G100" s="7"/>
      <c r="H100" s="7"/>
      <c r="I100" s="13"/>
      <c r="J100" s="395">
        <v>0</v>
      </c>
      <c r="K100" s="395"/>
      <c r="L100" s="279"/>
      <c r="M100" s="280"/>
      <c r="N100" s="395">
        <v>0</v>
      </c>
      <c r="O100" s="395"/>
      <c r="P100" s="99">
        <v>0</v>
      </c>
      <c r="Q100" s="99"/>
    </row>
    <row r="101" spans="1:18" x14ac:dyDescent="0.25">
      <c r="A101" s="64"/>
      <c r="B101" s="58"/>
      <c r="C101" s="59"/>
      <c r="D101" s="77">
        <v>3295</v>
      </c>
      <c r="E101" s="7" t="s">
        <v>70</v>
      </c>
      <c r="F101" s="7"/>
      <c r="G101" s="7"/>
      <c r="H101" s="7"/>
      <c r="I101" s="13"/>
      <c r="J101" s="395">
        <v>2791.44</v>
      </c>
      <c r="K101" s="395"/>
      <c r="L101" s="279"/>
      <c r="M101" s="280"/>
      <c r="N101" s="395">
        <v>2647.44</v>
      </c>
      <c r="O101" s="395"/>
      <c r="P101" s="99">
        <f t="shared" si="23"/>
        <v>94.841372194996126</v>
      </c>
      <c r="Q101" s="99"/>
    </row>
    <row r="102" spans="1:18" x14ac:dyDescent="0.25">
      <c r="A102" s="64"/>
      <c r="B102" s="58"/>
      <c r="C102" s="59"/>
      <c r="D102" s="77">
        <v>3296</v>
      </c>
      <c r="E102" s="7" t="s">
        <v>71</v>
      </c>
      <c r="F102" s="7"/>
      <c r="G102" s="7"/>
      <c r="H102" s="7"/>
      <c r="I102" s="13"/>
      <c r="J102" s="395">
        <v>2963.63</v>
      </c>
      <c r="K102" s="395"/>
      <c r="L102" s="279"/>
      <c r="M102" s="280"/>
      <c r="N102" s="395">
        <v>0</v>
      </c>
      <c r="O102" s="395"/>
      <c r="P102" s="99">
        <f t="shared" si="23"/>
        <v>0</v>
      </c>
      <c r="Q102" s="99"/>
    </row>
    <row r="103" spans="1:18" x14ac:dyDescent="0.25">
      <c r="A103" s="64"/>
      <c r="B103" s="58"/>
      <c r="C103" s="59"/>
      <c r="D103" s="77">
        <v>3299</v>
      </c>
      <c r="E103" s="7" t="s">
        <v>66</v>
      </c>
      <c r="F103" s="7"/>
      <c r="G103" s="7"/>
      <c r="H103" s="7"/>
      <c r="I103" s="13"/>
      <c r="J103" s="395">
        <v>40210.410000000003</v>
      </c>
      <c r="K103" s="395"/>
      <c r="L103" s="279"/>
      <c r="M103" s="280"/>
      <c r="N103" s="395">
        <v>83946.12</v>
      </c>
      <c r="O103" s="395"/>
      <c r="P103" s="99">
        <f t="shared" si="23"/>
        <v>208.76713269026598</v>
      </c>
      <c r="Q103" s="99"/>
      <c r="R103" s="24"/>
    </row>
    <row r="104" spans="1:18" ht="18" customHeight="1" x14ac:dyDescent="0.25">
      <c r="A104" s="64"/>
      <c r="B104" s="58">
        <v>34</v>
      </c>
      <c r="C104" s="59"/>
      <c r="D104" s="77"/>
      <c r="E104" s="5" t="s">
        <v>72</v>
      </c>
      <c r="F104" s="5"/>
      <c r="G104" s="5"/>
      <c r="H104" s="5"/>
      <c r="I104" s="16"/>
      <c r="J104" s="389">
        <f t="shared" ref="J104:J113" si="24">J105</f>
        <v>0</v>
      </c>
      <c r="K104" s="390"/>
      <c r="L104" s="347">
        <v>0</v>
      </c>
      <c r="M104" s="348"/>
      <c r="N104" s="389">
        <v>0</v>
      </c>
      <c r="O104" s="390"/>
      <c r="P104" s="103">
        <v>0</v>
      </c>
      <c r="Q104" s="103">
        <v>0</v>
      </c>
    </row>
    <row r="105" spans="1:18" x14ac:dyDescent="0.25">
      <c r="A105" s="64"/>
      <c r="B105" s="58"/>
      <c r="C105" s="59">
        <v>343</v>
      </c>
      <c r="D105" s="77"/>
      <c r="E105" s="4" t="s">
        <v>85</v>
      </c>
      <c r="F105" s="4"/>
      <c r="G105" s="4"/>
      <c r="H105" s="4"/>
      <c r="I105" s="11"/>
      <c r="J105" s="276">
        <f t="shared" si="24"/>
        <v>0</v>
      </c>
      <c r="K105" s="277"/>
      <c r="L105" s="405"/>
      <c r="M105" s="406"/>
      <c r="N105" s="276">
        <v>0</v>
      </c>
      <c r="O105" s="277"/>
      <c r="P105" s="99">
        <v>0</v>
      </c>
      <c r="Q105" s="99"/>
    </row>
    <row r="106" spans="1:18" x14ac:dyDescent="0.25">
      <c r="A106" s="64"/>
      <c r="B106" s="58"/>
      <c r="C106" s="59"/>
      <c r="D106" s="77">
        <v>3433</v>
      </c>
      <c r="E106" s="8" t="s">
        <v>73</v>
      </c>
      <c r="F106" s="8"/>
      <c r="G106" s="8"/>
      <c r="H106" s="8"/>
      <c r="I106" s="22"/>
      <c r="J106" s="283">
        <v>0</v>
      </c>
      <c r="K106" s="284"/>
      <c r="L106" s="281"/>
      <c r="M106" s="282"/>
      <c r="N106" s="283">
        <v>0</v>
      </c>
      <c r="O106" s="284"/>
      <c r="P106" s="99">
        <v>0</v>
      </c>
      <c r="Q106" s="99"/>
    </row>
    <row r="107" spans="1:18" s="45" customFormat="1" x14ac:dyDescent="0.25">
      <c r="A107" s="64"/>
      <c r="B107" s="58">
        <v>37</v>
      </c>
      <c r="C107" s="59"/>
      <c r="D107" s="77"/>
      <c r="E107" s="291" t="s">
        <v>166</v>
      </c>
      <c r="F107" s="292"/>
      <c r="G107" s="292"/>
      <c r="H107" s="292"/>
      <c r="I107" s="293"/>
      <c r="J107" s="296">
        <f>SUM(J108)</f>
        <v>5558.64</v>
      </c>
      <c r="K107" s="297"/>
      <c r="L107" s="298">
        <v>9000</v>
      </c>
      <c r="M107" s="299"/>
      <c r="N107" s="296">
        <f>N108</f>
        <v>19934.96</v>
      </c>
      <c r="O107" s="297"/>
      <c r="P107" s="103">
        <f t="shared" si="23"/>
        <v>358.63016853043189</v>
      </c>
      <c r="Q107" s="103">
        <f>N107/L107*100</f>
        <v>221.49955555555553</v>
      </c>
    </row>
    <row r="108" spans="1:18" s="45" customFormat="1" x14ac:dyDescent="0.25">
      <c r="A108" s="64"/>
      <c r="B108" s="58"/>
      <c r="C108" s="59">
        <v>372</v>
      </c>
      <c r="D108" s="77"/>
      <c r="E108" s="8" t="s">
        <v>167</v>
      </c>
      <c r="F108" s="8"/>
      <c r="G108" s="8"/>
      <c r="H108" s="8"/>
      <c r="I108" s="22"/>
      <c r="J108" s="294">
        <f>SUM(J109:K111)</f>
        <v>5558.64</v>
      </c>
      <c r="K108" s="295"/>
      <c r="L108" s="300"/>
      <c r="M108" s="301"/>
      <c r="N108" s="294">
        <f>SUM(N109:O111)</f>
        <v>19934.96</v>
      </c>
      <c r="O108" s="295"/>
      <c r="P108" s="99">
        <f t="shared" si="23"/>
        <v>358.63016853043189</v>
      </c>
      <c r="Q108" s="99"/>
    </row>
    <row r="109" spans="1:18" s="45" customFormat="1" x14ac:dyDescent="0.25">
      <c r="A109" s="64"/>
      <c r="B109" s="58"/>
      <c r="C109" s="59"/>
      <c r="D109" s="77">
        <v>3721</v>
      </c>
      <c r="E109" s="8" t="s">
        <v>168</v>
      </c>
      <c r="F109" s="8"/>
      <c r="G109" s="8"/>
      <c r="H109" s="8"/>
      <c r="I109" s="22"/>
      <c r="J109" s="274">
        <v>5558.64</v>
      </c>
      <c r="K109" s="275"/>
      <c r="L109" s="279"/>
      <c r="M109" s="287"/>
      <c r="N109" s="274">
        <v>19934.96</v>
      </c>
      <c r="O109" s="275"/>
      <c r="P109" s="99">
        <f t="shared" si="23"/>
        <v>358.63016853043189</v>
      </c>
      <c r="Q109" s="99"/>
    </row>
    <row r="110" spans="1:18" s="45" customFormat="1" x14ac:dyDescent="0.25">
      <c r="A110" s="64"/>
      <c r="B110" s="58"/>
      <c r="C110" s="59"/>
      <c r="D110" s="77">
        <v>3722</v>
      </c>
      <c r="E110" s="8" t="s">
        <v>169</v>
      </c>
      <c r="F110" s="8"/>
      <c r="G110" s="8"/>
      <c r="H110" s="8"/>
      <c r="I110" s="22"/>
      <c r="J110" s="274">
        <v>0</v>
      </c>
      <c r="K110" s="275"/>
      <c r="L110" s="279"/>
      <c r="M110" s="287"/>
      <c r="N110" s="274">
        <v>0</v>
      </c>
      <c r="O110" s="275"/>
      <c r="P110" s="99">
        <v>0</v>
      </c>
      <c r="Q110" s="99"/>
    </row>
    <row r="111" spans="1:18" s="45" customFormat="1" x14ac:dyDescent="0.25">
      <c r="A111" s="64"/>
      <c r="B111" s="58"/>
      <c r="C111" s="59"/>
      <c r="D111" s="77">
        <v>3723</v>
      </c>
      <c r="E111" s="8" t="s">
        <v>170</v>
      </c>
      <c r="F111" s="8"/>
      <c r="G111" s="8"/>
      <c r="H111" s="8"/>
      <c r="I111" s="22"/>
      <c r="J111" s="274">
        <v>0</v>
      </c>
      <c r="K111" s="275"/>
      <c r="L111" s="279"/>
      <c r="M111" s="287"/>
      <c r="N111" s="274">
        <v>0</v>
      </c>
      <c r="O111" s="275"/>
      <c r="P111" s="99">
        <v>0</v>
      </c>
      <c r="Q111" s="99"/>
    </row>
    <row r="112" spans="1:18" x14ac:dyDescent="0.25">
      <c r="A112" s="64"/>
      <c r="B112" s="58">
        <v>38</v>
      </c>
      <c r="C112" s="59"/>
      <c r="D112" s="77"/>
      <c r="E112" s="5" t="s">
        <v>118</v>
      </c>
      <c r="F112" s="5"/>
      <c r="G112" s="5"/>
      <c r="H112" s="5"/>
      <c r="I112" s="16"/>
      <c r="J112" s="389">
        <f>J113</f>
        <v>1700</v>
      </c>
      <c r="K112" s="390"/>
      <c r="L112" s="347">
        <v>1755</v>
      </c>
      <c r="M112" s="348"/>
      <c r="N112" s="389">
        <v>0</v>
      </c>
      <c r="O112" s="390"/>
      <c r="P112" s="103">
        <f t="shared" si="23"/>
        <v>0</v>
      </c>
      <c r="Q112" s="99">
        <f>N112/L112*100</f>
        <v>0</v>
      </c>
    </row>
    <row r="113" spans="1:19" x14ac:dyDescent="0.25">
      <c r="A113" s="64"/>
      <c r="B113" s="58"/>
      <c r="C113" s="59">
        <v>381</v>
      </c>
      <c r="D113" s="77"/>
      <c r="E113" s="4" t="s">
        <v>25</v>
      </c>
      <c r="F113" s="4"/>
      <c r="G113" s="4"/>
      <c r="H113" s="4"/>
      <c r="I113" s="11"/>
      <c r="J113" s="276">
        <f t="shared" si="24"/>
        <v>1700</v>
      </c>
      <c r="K113" s="277"/>
      <c r="L113" s="405"/>
      <c r="M113" s="406"/>
      <c r="N113" s="276">
        <v>0</v>
      </c>
      <c r="O113" s="277"/>
      <c r="P113" s="99">
        <f t="shared" si="23"/>
        <v>0</v>
      </c>
      <c r="Q113" s="99"/>
    </row>
    <row r="114" spans="1:19" x14ac:dyDescent="0.25">
      <c r="A114" s="64"/>
      <c r="B114" s="58"/>
      <c r="C114" s="59"/>
      <c r="D114" s="77">
        <v>3812</v>
      </c>
      <c r="E114" s="8" t="s">
        <v>143</v>
      </c>
      <c r="F114" s="8"/>
      <c r="G114" s="8"/>
      <c r="H114" s="8"/>
      <c r="I114" s="22"/>
      <c r="J114" s="283">
        <v>1700</v>
      </c>
      <c r="K114" s="284"/>
      <c r="L114" s="281"/>
      <c r="M114" s="282"/>
      <c r="N114" s="283">
        <v>0</v>
      </c>
      <c r="O114" s="284"/>
      <c r="P114" s="99">
        <f t="shared" si="23"/>
        <v>0</v>
      </c>
      <c r="Q114" s="99"/>
    </row>
    <row r="115" spans="1:19" x14ac:dyDescent="0.25">
      <c r="A115" s="79">
        <v>4</v>
      </c>
      <c r="B115" s="73"/>
      <c r="C115" s="73"/>
      <c r="D115" s="80"/>
      <c r="E115" s="391" t="s">
        <v>79</v>
      </c>
      <c r="F115" s="391"/>
      <c r="G115" s="391"/>
      <c r="H115" s="391"/>
      <c r="I115" s="392"/>
      <c r="J115" s="285">
        <f>J116+J124</f>
        <v>0</v>
      </c>
      <c r="K115" s="286"/>
      <c r="L115" s="285">
        <f>L116+L124</f>
        <v>147241.65</v>
      </c>
      <c r="M115" s="286"/>
      <c r="N115" s="285">
        <f>N116+N124</f>
        <v>228046.16</v>
      </c>
      <c r="O115" s="286"/>
      <c r="P115" s="100" t="e">
        <f>N115/J115*100</f>
        <v>#DIV/0!</v>
      </c>
      <c r="Q115" s="100">
        <f>N115/L115*100</f>
        <v>154.87884032812727</v>
      </c>
    </row>
    <row r="116" spans="1:19" x14ac:dyDescent="0.25">
      <c r="A116" s="64"/>
      <c r="B116" s="58">
        <v>42</v>
      </c>
      <c r="C116" s="59"/>
      <c r="D116" s="77"/>
      <c r="E116" s="5" t="s">
        <v>74</v>
      </c>
      <c r="F116" s="5"/>
      <c r="G116" s="5"/>
      <c r="H116" s="5"/>
      <c r="I116" s="16"/>
      <c r="J116" s="389">
        <f>J117+J120</f>
        <v>0</v>
      </c>
      <c r="K116" s="390"/>
      <c r="L116" s="347">
        <v>137588.13</v>
      </c>
      <c r="M116" s="348"/>
      <c r="N116" s="389">
        <f>N117+N120+N122</f>
        <v>135558.13</v>
      </c>
      <c r="O116" s="390"/>
      <c r="P116" s="103">
        <v>0</v>
      </c>
      <c r="Q116" s="103">
        <f>N116/L116*100</f>
        <v>98.524582026080296</v>
      </c>
    </row>
    <row r="117" spans="1:19" x14ac:dyDescent="0.25">
      <c r="A117" s="64"/>
      <c r="B117" s="58"/>
      <c r="C117" s="59">
        <v>422</v>
      </c>
      <c r="D117" s="77"/>
      <c r="E117" s="4" t="s">
        <v>75</v>
      </c>
      <c r="F117" s="4"/>
      <c r="G117" s="4"/>
      <c r="H117" s="4"/>
      <c r="I117" s="11"/>
      <c r="J117" s="276">
        <f t="shared" ref="J117:N117" si="25">J118+J119</f>
        <v>0</v>
      </c>
      <c r="K117" s="277"/>
      <c r="L117" s="276"/>
      <c r="M117" s="277"/>
      <c r="N117" s="276">
        <f t="shared" si="25"/>
        <v>132433.13</v>
      </c>
      <c r="O117" s="277"/>
      <c r="P117" s="99">
        <v>0</v>
      </c>
      <c r="Q117" s="99"/>
    </row>
    <row r="118" spans="1:19" x14ac:dyDescent="0.25">
      <c r="A118" s="64"/>
      <c r="B118" s="58"/>
      <c r="C118" s="59"/>
      <c r="D118" s="77">
        <v>4221</v>
      </c>
      <c r="E118" s="7" t="s">
        <v>86</v>
      </c>
      <c r="F118" s="7"/>
      <c r="G118" s="7"/>
      <c r="H118" s="7"/>
      <c r="I118" s="13"/>
      <c r="J118" s="274">
        <v>0</v>
      </c>
      <c r="K118" s="278"/>
      <c r="L118" s="279"/>
      <c r="M118" s="280"/>
      <c r="N118" s="274">
        <v>132433.13</v>
      </c>
      <c r="O118" s="278"/>
      <c r="P118" s="99">
        <v>0</v>
      </c>
      <c r="Q118" s="99"/>
    </row>
    <row r="119" spans="1:19" x14ac:dyDescent="0.25">
      <c r="A119" s="64"/>
      <c r="B119" s="58"/>
      <c r="C119" s="59"/>
      <c r="D119" s="77">
        <v>4227</v>
      </c>
      <c r="E119" s="7" t="s">
        <v>76</v>
      </c>
      <c r="F119" s="7"/>
      <c r="G119" s="7"/>
      <c r="H119" s="7"/>
      <c r="I119" s="13"/>
      <c r="J119" s="274">
        <v>0</v>
      </c>
      <c r="K119" s="278"/>
      <c r="L119" s="279"/>
      <c r="M119" s="280"/>
      <c r="N119" s="274">
        <v>0</v>
      </c>
      <c r="O119" s="278"/>
      <c r="P119" s="99">
        <v>0</v>
      </c>
      <c r="Q119" s="99"/>
    </row>
    <row r="120" spans="1:19" x14ac:dyDescent="0.25">
      <c r="A120" s="64"/>
      <c r="B120" s="58"/>
      <c r="C120" s="59">
        <v>424</v>
      </c>
      <c r="D120" s="77"/>
      <c r="E120" s="4" t="s">
        <v>77</v>
      </c>
      <c r="F120" s="4"/>
      <c r="G120" s="4"/>
      <c r="H120" s="4"/>
      <c r="I120" s="11"/>
      <c r="J120" s="276">
        <f t="shared" ref="J120:N122" si="26">J121</f>
        <v>0</v>
      </c>
      <c r="K120" s="277"/>
      <c r="L120" s="276"/>
      <c r="M120" s="277"/>
      <c r="N120" s="276">
        <f t="shared" si="26"/>
        <v>0</v>
      </c>
      <c r="O120" s="277"/>
      <c r="P120" s="99">
        <v>0</v>
      </c>
      <c r="Q120" s="99"/>
    </row>
    <row r="121" spans="1:19" x14ac:dyDescent="0.25">
      <c r="A121" s="64"/>
      <c r="B121" s="58"/>
      <c r="C121" s="59"/>
      <c r="D121" s="77">
        <v>4241</v>
      </c>
      <c r="E121" s="7" t="s">
        <v>78</v>
      </c>
      <c r="F121" s="7"/>
      <c r="G121" s="7"/>
      <c r="H121" s="7"/>
      <c r="I121" s="13"/>
      <c r="J121" s="274">
        <v>0</v>
      </c>
      <c r="K121" s="278"/>
      <c r="L121" s="279"/>
      <c r="M121" s="280"/>
      <c r="N121" s="274">
        <v>0</v>
      </c>
      <c r="O121" s="278"/>
      <c r="P121" s="99">
        <v>0</v>
      </c>
      <c r="Q121" s="99"/>
    </row>
    <row r="122" spans="1:19" s="45" customFormat="1" x14ac:dyDescent="0.25">
      <c r="A122" s="64"/>
      <c r="B122" s="58"/>
      <c r="C122" s="59">
        <v>426</v>
      </c>
      <c r="D122" s="77"/>
      <c r="E122" s="4" t="s">
        <v>171</v>
      </c>
      <c r="F122" s="4"/>
      <c r="G122" s="4"/>
      <c r="H122" s="4"/>
      <c r="I122" s="11"/>
      <c r="J122" s="276">
        <f t="shared" si="26"/>
        <v>0</v>
      </c>
      <c r="K122" s="277"/>
      <c r="L122" s="276"/>
      <c r="M122" s="277"/>
      <c r="N122" s="276">
        <f t="shared" si="26"/>
        <v>3125</v>
      </c>
      <c r="O122" s="277"/>
      <c r="P122" s="99">
        <v>0</v>
      </c>
      <c r="Q122" s="99"/>
      <c r="S122" s="24"/>
    </row>
    <row r="123" spans="1:19" s="45" customFormat="1" x14ac:dyDescent="0.25">
      <c r="A123" s="64"/>
      <c r="B123" s="58"/>
      <c r="C123" s="59"/>
      <c r="D123" s="77">
        <v>4264</v>
      </c>
      <c r="E123" s="7" t="s">
        <v>172</v>
      </c>
      <c r="F123" s="7"/>
      <c r="G123" s="7"/>
      <c r="H123" s="7"/>
      <c r="I123" s="13"/>
      <c r="J123" s="274">
        <v>0</v>
      </c>
      <c r="K123" s="278"/>
      <c r="L123" s="279"/>
      <c r="M123" s="280"/>
      <c r="N123" s="274">
        <v>3125</v>
      </c>
      <c r="O123" s="278"/>
      <c r="P123" s="99">
        <v>0</v>
      </c>
      <c r="Q123" s="99"/>
    </row>
    <row r="124" spans="1:19" x14ac:dyDescent="0.25">
      <c r="A124" s="64"/>
      <c r="B124" s="58">
        <v>45</v>
      </c>
      <c r="C124" s="59"/>
      <c r="D124" s="77"/>
      <c r="E124" s="5" t="s">
        <v>127</v>
      </c>
      <c r="F124" s="5"/>
      <c r="G124" s="5"/>
      <c r="H124" s="5"/>
      <c r="I124" s="16"/>
      <c r="J124" s="389">
        <f>J125+K131</f>
        <v>0</v>
      </c>
      <c r="K124" s="390"/>
      <c r="L124" s="347">
        <v>9653.52</v>
      </c>
      <c r="M124" s="348"/>
      <c r="N124" s="389">
        <f>N125</f>
        <v>92488.03</v>
      </c>
      <c r="O124" s="390"/>
      <c r="P124" s="103">
        <v>0</v>
      </c>
      <c r="Q124" s="103">
        <f>N124/L124*100</f>
        <v>958.07570709958634</v>
      </c>
    </row>
    <row r="125" spans="1:19" x14ac:dyDescent="0.25">
      <c r="A125" s="64"/>
      <c r="B125" s="58"/>
      <c r="C125" s="59">
        <v>451</v>
      </c>
      <c r="D125" s="77"/>
      <c r="E125" s="4" t="s">
        <v>128</v>
      </c>
      <c r="F125" s="4"/>
      <c r="G125" s="4"/>
      <c r="H125" s="4"/>
      <c r="I125" s="11"/>
      <c r="J125" s="276">
        <f t="shared" ref="J125" si="27">J126</f>
        <v>0</v>
      </c>
      <c r="K125" s="277"/>
      <c r="L125" s="405"/>
      <c r="M125" s="406"/>
      <c r="N125" s="276">
        <f>N126</f>
        <v>92488.03</v>
      </c>
      <c r="O125" s="277"/>
      <c r="P125" s="99">
        <v>0</v>
      </c>
      <c r="Q125" s="99"/>
    </row>
    <row r="126" spans="1:19" ht="15.75" thickBot="1" x14ac:dyDescent="0.3">
      <c r="A126" s="81"/>
      <c r="B126" s="82"/>
      <c r="C126" s="83"/>
      <c r="D126" s="84">
        <v>4511</v>
      </c>
      <c r="E126" s="8" t="s">
        <v>128</v>
      </c>
      <c r="F126" s="8"/>
      <c r="G126" s="8"/>
      <c r="H126" s="8"/>
      <c r="I126" s="22"/>
      <c r="J126" s="274">
        <v>0</v>
      </c>
      <c r="K126" s="278"/>
      <c r="L126" s="279"/>
      <c r="M126" s="280"/>
      <c r="N126" s="274">
        <v>92488.03</v>
      </c>
      <c r="O126" s="278"/>
      <c r="P126" s="99">
        <v>0</v>
      </c>
      <c r="Q126" s="99"/>
    </row>
    <row r="127" spans="1:19" ht="15.75" thickBot="1" x14ac:dyDescent="0.3">
      <c r="A127" s="333" t="s">
        <v>40</v>
      </c>
      <c r="B127" s="334"/>
      <c r="C127" s="334"/>
      <c r="D127" s="334"/>
      <c r="E127" s="334"/>
      <c r="F127" s="334"/>
      <c r="G127" s="334"/>
      <c r="H127" s="334"/>
      <c r="I127" s="335"/>
      <c r="J127" s="302">
        <f>J63+J115</f>
        <v>1402123.9600000002</v>
      </c>
      <c r="K127" s="302"/>
      <c r="L127" s="302">
        <f>L63+L115</f>
        <v>2278255.2200000002</v>
      </c>
      <c r="M127" s="302"/>
      <c r="N127" s="302">
        <f>N63+N115</f>
        <v>1635100.96</v>
      </c>
      <c r="O127" s="302"/>
      <c r="P127" s="101">
        <f t="shared" si="23"/>
        <v>116.6160059057831</v>
      </c>
      <c r="Q127" s="101">
        <f>N127/L127*100</f>
        <v>71.769876598812317</v>
      </c>
    </row>
    <row r="128" spans="1:19" x14ac:dyDescent="0.25">
      <c r="E128" s="2"/>
      <c r="F128" s="2"/>
      <c r="G128" s="2"/>
      <c r="H128" s="2"/>
      <c r="I128" s="2"/>
      <c r="J128" s="2"/>
      <c r="K128" s="2"/>
      <c r="L128" s="90"/>
      <c r="M128" s="2"/>
      <c r="N128" s="2"/>
      <c r="O128" s="2"/>
      <c r="P128" s="2"/>
      <c r="Q128" s="2"/>
      <c r="R128" s="2"/>
    </row>
    <row r="129" spans="18:20" x14ac:dyDescent="0.25">
      <c r="R129" s="2"/>
    </row>
    <row r="130" spans="18:20" x14ac:dyDescent="0.25">
      <c r="R130" s="2"/>
      <c r="T130" s="24"/>
    </row>
    <row r="132" spans="18:20" x14ac:dyDescent="0.25">
      <c r="T132" s="24"/>
    </row>
  </sheetData>
  <customSheetViews>
    <customSheetView guid="{005C429F-8448-44DF-83AD-8A930973E873}">
      <selection activeCell="G12" sqref="G12:L12"/>
      <rowBreaks count="1" manualBreakCount="1">
        <brk id="57" max="16383" man="1"/>
      </rowBreaks>
      <pageMargins left="0.7" right="0.7" top="0.75" bottom="0.75" header="0.3" footer="0.3"/>
      <pageSetup paperSize="9" scale="71" orientation="portrait" r:id="rId1"/>
    </customSheetView>
  </customSheetViews>
  <mergeCells count="365">
    <mergeCell ref="Q38:Q39"/>
    <mergeCell ref="Q41:Q42"/>
    <mergeCell ref="Q43:Q44"/>
    <mergeCell ref="Q45:Q46"/>
    <mergeCell ref="Q47:Q48"/>
    <mergeCell ref="Q49:Q50"/>
    <mergeCell ref="Q51:Q52"/>
    <mergeCell ref="Q96:Q97"/>
    <mergeCell ref="Q14:Q15"/>
    <mergeCell ref="Q16:Q17"/>
    <mergeCell ref="Q18:Q19"/>
    <mergeCell ref="Q20:Q21"/>
    <mergeCell ref="Q24:Q25"/>
    <mergeCell ref="Q26:Q27"/>
    <mergeCell ref="Q28:Q29"/>
    <mergeCell ref="Q30:Q31"/>
    <mergeCell ref="Q34:Q35"/>
    <mergeCell ref="A5:P5"/>
    <mergeCell ref="A6:P6"/>
    <mergeCell ref="A7:P7"/>
    <mergeCell ref="J124:K124"/>
    <mergeCell ref="L124:M124"/>
    <mergeCell ref="N124:O124"/>
    <mergeCell ref="J125:K125"/>
    <mergeCell ref="L125:M125"/>
    <mergeCell ref="N125:O125"/>
    <mergeCell ref="N32:O32"/>
    <mergeCell ref="L112:M112"/>
    <mergeCell ref="L113:M113"/>
    <mergeCell ref="J112:K112"/>
    <mergeCell ref="N112:O112"/>
    <mergeCell ref="N64:O64"/>
    <mergeCell ref="J77:K77"/>
    <mergeCell ref="N77:O77"/>
    <mergeCell ref="J88:K88"/>
    <mergeCell ref="J105:K105"/>
    <mergeCell ref="N105:O105"/>
    <mergeCell ref="J106:K106"/>
    <mergeCell ref="N106:O106"/>
    <mergeCell ref="L105:M105"/>
    <mergeCell ref="L106:M106"/>
    <mergeCell ref="J126:K126"/>
    <mergeCell ref="L126:M126"/>
    <mergeCell ref="N126:O126"/>
    <mergeCell ref="J113:K113"/>
    <mergeCell ref="N113:O113"/>
    <mergeCell ref="J118:K118"/>
    <mergeCell ref="N118:O118"/>
    <mergeCell ref="J116:K116"/>
    <mergeCell ref="N116:O116"/>
    <mergeCell ref="J117:K117"/>
    <mergeCell ref="N117:O117"/>
    <mergeCell ref="J121:K121"/>
    <mergeCell ref="N121:O121"/>
    <mergeCell ref="J119:K119"/>
    <mergeCell ref="N119:O119"/>
    <mergeCell ref="J120:K120"/>
    <mergeCell ref="J110:K110"/>
    <mergeCell ref="L110:M110"/>
    <mergeCell ref="N110:O110"/>
    <mergeCell ref="J103:K103"/>
    <mergeCell ref="N103:O103"/>
    <mergeCell ref="J104:K104"/>
    <mergeCell ref="N104:O104"/>
    <mergeCell ref="J101:K101"/>
    <mergeCell ref="N101:O101"/>
    <mergeCell ref="J102:K102"/>
    <mergeCell ref="N102:O102"/>
    <mergeCell ref="L101:M101"/>
    <mergeCell ref="L102:M102"/>
    <mergeCell ref="L103:M103"/>
    <mergeCell ref="L104:M104"/>
    <mergeCell ref="P96:P97"/>
    <mergeCell ref="P24:P25"/>
    <mergeCell ref="E28:I29"/>
    <mergeCell ref="J28:K29"/>
    <mergeCell ref="N28:O29"/>
    <mergeCell ref="E26:I27"/>
    <mergeCell ref="J26:K27"/>
    <mergeCell ref="J95:K95"/>
    <mergeCell ref="N95:O95"/>
    <mergeCell ref="J93:K93"/>
    <mergeCell ref="N93:O93"/>
    <mergeCell ref="J94:K94"/>
    <mergeCell ref="J89:K89"/>
    <mergeCell ref="N89:O89"/>
    <mergeCell ref="J90:K90"/>
    <mergeCell ref="L86:M86"/>
    <mergeCell ref="J91:K91"/>
    <mergeCell ref="N91:O91"/>
    <mergeCell ref="J92:K92"/>
    <mergeCell ref="N92:O92"/>
    <mergeCell ref="N90:O90"/>
    <mergeCell ref="J86:K86"/>
    <mergeCell ref="N86:O86"/>
    <mergeCell ref="J87:K87"/>
    <mergeCell ref="L85:M85"/>
    <mergeCell ref="N83:O83"/>
    <mergeCell ref="N100:O100"/>
    <mergeCell ref="J98:K98"/>
    <mergeCell ref="N98:O98"/>
    <mergeCell ref="L98:M98"/>
    <mergeCell ref="L99:M99"/>
    <mergeCell ref="L100:M100"/>
    <mergeCell ref="N94:O94"/>
    <mergeCell ref="J96:K97"/>
    <mergeCell ref="N96:O97"/>
    <mergeCell ref="J99:K99"/>
    <mergeCell ref="N99:O99"/>
    <mergeCell ref="J100:K100"/>
    <mergeCell ref="E115:I115"/>
    <mergeCell ref="J73:K73"/>
    <mergeCell ref="N73:O73"/>
    <mergeCell ref="N71:O71"/>
    <mergeCell ref="J72:K72"/>
    <mergeCell ref="N72:O72"/>
    <mergeCell ref="L71:M71"/>
    <mergeCell ref="L72:M72"/>
    <mergeCell ref="L73:M73"/>
    <mergeCell ref="L74:M74"/>
    <mergeCell ref="J78:K78"/>
    <mergeCell ref="N78:O78"/>
    <mergeCell ref="J79:K79"/>
    <mergeCell ref="N79:O79"/>
    <mergeCell ref="J75:K75"/>
    <mergeCell ref="N75:O75"/>
    <mergeCell ref="J76:K76"/>
    <mergeCell ref="N76:O76"/>
    <mergeCell ref="E96:I97"/>
    <mergeCell ref="L78:M78"/>
    <mergeCell ref="L79:M79"/>
    <mergeCell ref="J82:K82"/>
    <mergeCell ref="N82:O82"/>
    <mergeCell ref="J83:K83"/>
    <mergeCell ref="J66:K66"/>
    <mergeCell ref="N66:O66"/>
    <mergeCell ref="J68:K68"/>
    <mergeCell ref="N68:O68"/>
    <mergeCell ref="J69:K69"/>
    <mergeCell ref="N69:O69"/>
    <mergeCell ref="J70:K70"/>
    <mergeCell ref="N70:O70"/>
    <mergeCell ref="L77:M77"/>
    <mergeCell ref="L75:M75"/>
    <mergeCell ref="L76:M76"/>
    <mergeCell ref="J67:K67"/>
    <mergeCell ref="L67:M67"/>
    <mergeCell ref="N67:O67"/>
    <mergeCell ref="P34:P35"/>
    <mergeCell ref="N59:O59"/>
    <mergeCell ref="N41:O42"/>
    <mergeCell ref="J127:K127"/>
    <mergeCell ref="N127:O127"/>
    <mergeCell ref="J64:K64"/>
    <mergeCell ref="J65:K65"/>
    <mergeCell ref="N65:O65"/>
    <mergeCell ref="J80:K80"/>
    <mergeCell ref="N80:O80"/>
    <mergeCell ref="J81:K81"/>
    <mergeCell ref="N81:O81"/>
    <mergeCell ref="L80:M80"/>
    <mergeCell ref="L81:M81"/>
    <mergeCell ref="L82:M82"/>
    <mergeCell ref="N36:O36"/>
    <mergeCell ref="L64:M64"/>
    <mergeCell ref="L65:M65"/>
    <mergeCell ref="L66:M66"/>
    <mergeCell ref="L34:M35"/>
    <mergeCell ref="L36:M36"/>
    <mergeCell ref="L37:M37"/>
    <mergeCell ref="L38:M39"/>
    <mergeCell ref="L40:M40"/>
    <mergeCell ref="E63:I63"/>
    <mergeCell ref="J63:K63"/>
    <mergeCell ref="N63:O63"/>
    <mergeCell ref="J57:K57"/>
    <mergeCell ref="N61:O61"/>
    <mergeCell ref="P41:P42"/>
    <mergeCell ref="P43:P44"/>
    <mergeCell ref="P45:P46"/>
    <mergeCell ref="P47:P48"/>
    <mergeCell ref="L63:M63"/>
    <mergeCell ref="E51:I52"/>
    <mergeCell ref="J51:K52"/>
    <mergeCell ref="P49:P50"/>
    <mergeCell ref="P51:P52"/>
    <mergeCell ref="E49:I50"/>
    <mergeCell ref="J49:K50"/>
    <mergeCell ref="L41:M42"/>
    <mergeCell ref="L43:M44"/>
    <mergeCell ref="L45:M46"/>
    <mergeCell ref="L47:M48"/>
    <mergeCell ref="L51:M52"/>
    <mergeCell ref="L49:M50"/>
    <mergeCell ref="J58:K58"/>
    <mergeCell ref="J59:K59"/>
    <mergeCell ref="P14:P15"/>
    <mergeCell ref="P16:P17"/>
    <mergeCell ref="P18:P19"/>
    <mergeCell ref="P20:P21"/>
    <mergeCell ref="P30:P31"/>
    <mergeCell ref="N26:O27"/>
    <mergeCell ref="P26:P27"/>
    <mergeCell ref="P28:P29"/>
    <mergeCell ref="N30:O31"/>
    <mergeCell ref="N22:O22"/>
    <mergeCell ref="N23:O23"/>
    <mergeCell ref="N24:O25"/>
    <mergeCell ref="N60:O60"/>
    <mergeCell ref="N57:O57"/>
    <mergeCell ref="N58:O58"/>
    <mergeCell ref="N45:O46"/>
    <mergeCell ref="N47:O48"/>
    <mergeCell ref="N49:O50"/>
    <mergeCell ref="N51:O52"/>
    <mergeCell ref="N33:O33"/>
    <mergeCell ref="N34:O35"/>
    <mergeCell ref="J9:K10"/>
    <mergeCell ref="N9:O10"/>
    <mergeCell ref="N18:O19"/>
    <mergeCell ref="N20:O21"/>
    <mergeCell ref="N16:O17"/>
    <mergeCell ref="N14:O15"/>
    <mergeCell ref="N13:O13"/>
    <mergeCell ref="J11:K11"/>
    <mergeCell ref="J14:K15"/>
    <mergeCell ref="J16:K17"/>
    <mergeCell ref="J18:K19"/>
    <mergeCell ref="J20:K21"/>
    <mergeCell ref="J13:K13"/>
    <mergeCell ref="N11:O11"/>
    <mergeCell ref="J22:K22"/>
    <mergeCell ref="J23:K23"/>
    <mergeCell ref="J32:K32"/>
    <mergeCell ref="J33:K33"/>
    <mergeCell ref="J36:K36"/>
    <mergeCell ref="J37:K37"/>
    <mergeCell ref="J30:K31"/>
    <mergeCell ref="J34:K35"/>
    <mergeCell ref="J38:K39"/>
    <mergeCell ref="J24:K25"/>
    <mergeCell ref="E30:I31"/>
    <mergeCell ref="E13:I13"/>
    <mergeCell ref="E14:I15"/>
    <mergeCell ref="E16:I17"/>
    <mergeCell ref="E18:I19"/>
    <mergeCell ref="E20:I21"/>
    <mergeCell ref="E43:I44"/>
    <mergeCell ref="E45:I46"/>
    <mergeCell ref="E24:I25"/>
    <mergeCell ref="E32:I32"/>
    <mergeCell ref="E33:I33"/>
    <mergeCell ref="E40:I40"/>
    <mergeCell ref="E34:I35"/>
    <mergeCell ref="L22:M22"/>
    <mergeCell ref="L23:M23"/>
    <mergeCell ref="L24:M25"/>
    <mergeCell ref="L26:M27"/>
    <mergeCell ref="L28:M29"/>
    <mergeCell ref="L30:M31"/>
    <mergeCell ref="L32:M32"/>
    <mergeCell ref="L33:M33"/>
    <mergeCell ref="L9:M10"/>
    <mergeCell ref="L11:M11"/>
    <mergeCell ref="L13:M13"/>
    <mergeCell ref="L14:M15"/>
    <mergeCell ref="L16:M17"/>
    <mergeCell ref="L18:M19"/>
    <mergeCell ref="L20:M21"/>
    <mergeCell ref="A127:I127"/>
    <mergeCell ref="A9:I10"/>
    <mergeCell ref="A11:I11"/>
    <mergeCell ref="A12:I12"/>
    <mergeCell ref="A61:I61"/>
    <mergeCell ref="L119:M119"/>
    <mergeCell ref="L120:M120"/>
    <mergeCell ref="L121:M121"/>
    <mergeCell ref="L127:M127"/>
    <mergeCell ref="L115:M115"/>
    <mergeCell ref="L116:M116"/>
    <mergeCell ref="L117:M117"/>
    <mergeCell ref="L118:M118"/>
    <mergeCell ref="L88:M88"/>
    <mergeCell ref="L89:M89"/>
    <mergeCell ref="L90:M90"/>
    <mergeCell ref="L91:M91"/>
    <mergeCell ref="L92:M92"/>
    <mergeCell ref="L93:M93"/>
    <mergeCell ref="L94:M94"/>
    <mergeCell ref="L95:M95"/>
    <mergeCell ref="L96:M97"/>
    <mergeCell ref="L68:M68"/>
    <mergeCell ref="L69:M69"/>
    <mergeCell ref="P38:P39"/>
    <mergeCell ref="J56:K56"/>
    <mergeCell ref="L56:M56"/>
    <mergeCell ref="N56:O56"/>
    <mergeCell ref="N37:O37"/>
    <mergeCell ref="N53:O53"/>
    <mergeCell ref="N54:O54"/>
    <mergeCell ref="N55:O55"/>
    <mergeCell ref="J41:K42"/>
    <mergeCell ref="J43:K44"/>
    <mergeCell ref="J45:K46"/>
    <mergeCell ref="J47:K48"/>
    <mergeCell ref="J40:K40"/>
    <mergeCell ref="N43:O44"/>
    <mergeCell ref="N38:O39"/>
    <mergeCell ref="N40:O40"/>
    <mergeCell ref="J60:K60"/>
    <mergeCell ref="J61:K61"/>
    <mergeCell ref="E37:I37"/>
    <mergeCell ref="L57:M57"/>
    <mergeCell ref="L58:M58"/>
    <mergeCell ref="L59:M59"/>
    <mergeCell ref="L60:M60"/>
    <mergeCell ref="L61:M61"/>
    <mergeCell ref="J53:K53"/>
    <mergeCell ref="L53:M53"/>
    <mergeCell ref="J54:K54"/>
    <mergeCell ref="L54:M54"/>
    <mergeCell ref="J55:K55"/>
    <mergeCell ref="L55:M55"/>
    <mergeCell ref="E47:I48"/>
    <mergeCell ref="E41:I42"/>
    <mergeCell ref="E38:I39"/>
    <mergeCell ref="E67:I67"/>
    <mergeCell ref="E107:I107"/>
    <mergeCell ref="J108:K108"/>
    <mergeCell ref="J107:K107"/>
    <mergeCell ref="J109:K109"/>
    <mergeCell ref="L107:M107"/>
    <mergeCell ref="L108:M108"/>
    <mergeCell ref="L109:M109"/>
    <mergeCell ref="N107:O107"/>
    <mergeCell ref="N108:O108"/>
    <mergeCell ref="N109:O109"/>
    <mergeCell ref="L70:M70"/>
    <mergeCell ref="J74:K74"/>
    <mergeCell ref="N74:O74"/>
    <mergeCell ref="J71:K71"/>
    <mergeCell ref="N87:O87"/>
    <mergeCell ref="L87:M87"/>
    <mergeCell ref="N88:O88"/>
    <mergeCell ref="L83:M83"/>
    <mergeCell ref="J84:K84"/>
    <mergeCell ref="N84:O84"/>
    <mergeCell ref="J85:K85"/>
    <mergeCell ref="N85:O85"/>
    <mergeCell ref="L84:M84"/>
    <mergeCell ref="N111:O111"/>
    <mergeCell ref="J122:K122"/>
    <mergeCell ref="L122:M122"/>
    <mergeCell ref="N122:O122"/>
    <mergeCell ref="J123:K123"/>
    <mergeCell ref="L123:M123"/>
    <mergeCell ref="N123:O123"/>
    <mergeCell ref="L114:M114"/>
    <mergeCell ref="N114:O114"/>
    <mergeCell ref="J115:K115"/>
    <mergeCell ref="N115:O115"/>
    <mergeCell ref="N120:O120"/>
    <mergeCell ref="J114:K114"/>
    <mergeCell ref="J111:K111"/>
    <mergeCell ref="L111:M111"/>
  </mergeCells>
  <pageMargins left="0.7" right="0.7" top="0.75" bottom="0.75" header="0.3" footer="0.3"/>
  <pageSetup paperSize="9" scale="55" orientation="portrait" verticalDpi="300" r:id="rId2"/>
  <rowBreaks count="1" manualBreakCount="1">
    <brk id="62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1"/>
  <sheetViews>
    <sheetView zoomScaleNormal="100" workbookViewId="0"/>
  </sheetViews>
  <sheetFormatPr defaultRowHeight="15" x14ac:dyDescent="0.25"/>
  <cols>
    <col min="1" max="8" width="8.85546875" customWidth="1"/>
    <col min="9" max="9" width="10.85546875" bestFit="1" customWidth="1"/>
    <col min="10" max="11" width="8.85546875" customWidth="1"/>
    <col min="13" max="13" width="12.7109375" hidden="1" customWidth="1"/>
    <col min="14" max="14" width="11.7109375" hidden="1" customWidth="1"/>
    <col min="15" max="15" width="10.140625" hidden="1" customWidth="1"/>
    <col min="16" max="16" width="10.140625" bestFit="1" customWidth="1"/>
  </cols>
  <sheetData>
    <row r="1" spans="1:15" x14ac:dyDescent="0.25">
      <c r="A1" s="46" t="s">
        <v>268</v>
      </c>
    </row>
    <row r="2" spans="1:15" x14ac:dyDescent="0.25">
      <c r="A2" s="45" t="s">
        <v>12</v>
      </c>
    </row>
    <row r="3" spans="1:15" x14ac:dyDescent="0.25">
      <c r="A3" s="45" t="s">
        <v>159</v>
      </c>
    </row>
    <row r="5" spans="1:15" x14ac:dyDescent="0.25">
      <c r="A5" s="263" t="s">
        <v>0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6" spans="1:15" x14ac:dyDescent="0.25">
      <c r="A6" s="263" t="s">
        <v>138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39"/>
      <c r="M6" s="39"/>
    </row>
    <row r="7" spans="1:15" x14ac:dyDescent="0.25">
      <c r="A7" s="263" t="s">
        <v>140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</row>
    <row r="8" spans="1:15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5" ht="15.75" thickBot="1" x14ac:dyDescent="0.3">
      <c r="A9" s="1" t="s">
        <v>112</v>
      </c>
    </row>
    <row r="10" spans="1:15" ht="15" customHeight="1" x14ac:dyDescent="0.25">
      <c r="A10" s="450" t="s">
        <v>129</v>
      </c>
      <c r="B10" s="451"/>
      <c r="C10" s="451"/>
      <c r="D10" s="451"/>
      <c r="E10" s="221" t="s">
        <v>194</v>
      </c>
      <c r="F10" s="222"/>
      <c r="G10" s="336" t="s">
        <v>200</v>
      </c>
      <c r="H10" s="222"/>
      <c r="I10" s="336" t="s">
        <v>202</v>
      </c>
      <c r="J10" s="336"/>
      <c r="K10" s="17" t="s">
        <v>37</v>
      </c>
      <c r="L10" s="17" t="s">
        <v>37</v>
      </c>
    </row>
    <row r="11" spans="1:15" x14ac:dyDescent="0.25">
      <c r="A11" s="25" t="s">
        <v>113</v>
      </c>
      <c r="B11" s="411" t="s">
        <v>114</v>
      </c>
      <c r="C11" s="411"/>
      <c r="D11" s="464"/>
      <c r="E11" s="223"/>
      <c r="F11" s="224"/>
      <c r="G11" s="337"/>
      <c r="H11" s="224"/>
      <c r="I11" s="337"/>
      <c r="J11" s="337"/>
      <c r="K11" s="20" t="s">
        <v>195</v>
      </c>
      <c r="L11" s="20" t="s">
        <v>199</v>
      </c>
    </row>
    <row r="12" spans="1:15" x14ac:dyDescent="0.25">
      <c r="A12" s="461">
        <v>1</v>
      </c>
      <c r="B12" s="462"/>
      <c r="C12" s="462"/>
      <c r="D12" s="462"/>
      <c r="E12" s="461">
        <v>2</v>
      </c>
      <c r="F12" s="463"/>
      <c r="G12" s="462">
        <v>3</v>
      </c>
      <c r="H12" s="463"/>
      <c r="I12" s="462">
        <v>4</v>
      </c>
      <c r="J12" s="462"/>
      <c r="K12" s="89">
        <v>5</v>
      </c>
      <c r="L12" s="89">
        <v>6</v>
      </c>
    </row>
    <row r="13" spans="1:15" x14ac:dyDescent="0.25">
      <c r="A13" s="121">
        <v>1</v>
      </c>
      <c r="B13" s="420" t="s">
        <v>104</v>
      </c>
      <c r="C13" s="420"/>
      <c r="D13" s="426"/>
      <c r="E13" s="427">
        <f>E14+E15+E16</f>
        <v>17113.71</v>
      </c>
      <c r="F13" s="428"/>
      <c r="G13" s="427">
        <f t="shared" ref="G13" si="0">G14+G15+G16</f>
        <v>39274.620000000003</v>
      </c>
      <c r="H13" s="428"/>
      <c r="I13" s="427">
        <f t="shared" ref="I13" si="1">I14+I15+I16</f>
        <v>119596.93</v>
      </c>
      <c r="J13" s="428"/>
      <c r="K13" s="30">
        <f t="shared" ref="K13:K33" si="2">I13/E13*100</f>
        <v>698.83695586754709</v>
      </c>
      <c r="L13" s="30">
        <f>I13/G13*100</f>
        <v>304.51454399813412</v>
      </c>
    </row>
    <row r="14" spans="1:15" x14ac:dyDescent="0.25">
      <c r="A14" s="122">
        <v>11</v>
      </c>
      <c r="B14" s="418" t="s">
        <v>104</v>
      </c>
      <c r="C14" s="418"/>
      <c r="D14" s="375"/>
      <c r="E14" s="238">
        <f>5355.08+200+883.6+458.87</f>
        <v>6897.55</v>
      </c>
      <c r="F14" s="239"/>
      <c r="G14" s="433">
        <v>39274.620000000003</v>
      </c>
      <c r="H14" s="434"/>
      <c r="I14" s="465">
        <v>36762.42</v>
      </c>
      <c r="J14" s="465"/>
      <c r="K14" s="31">
        <f t="shared" si="2"/>
        <v>532.97794144297609</v>
      </c>
      <c r="L14" s="31">
        <f>I14/G14*100</f>
        <v>93.60350272007723</v>
      </c>
      <c r="M14" s="24"/>
      <c r="N14" s="24"/>
      <c r="O14" s="24"/>
    </row>
    <row r="15" spans="1:15" x14ac:dyDescent="0.25">
      <c r="A15" s="122">
        <v>12</v>
      </c>
      <c r="B15" s="418" t="s">
        <v>105</v>
      </c>
      <c r="C15" s="418"/>
      <c r="D15" s="375"/>
      <c r="E15" s="238">
        <f>8769.23+1446.93</f>
        <v>10216.16</v>
      </c>
      <c r="F15" s="239"/>
      <c r="G15" s="433">
        <v>0</v>
      </c>
      <c r="H15" s="434"/>
      <c r="I15" s="465">
        <v>82834.509999999995</v>
      </c>
      <c r="J15" s="465"/>
      <c r="K15" s="31">
        <f t="shared" si="2"/>
        <v>810.81844841897544</v>
      </c>
      <c r="L15" s="31" t="e">
        <f t="shared" ref="L15:L32" si="3">I15/G15*100</f>
        <v>#DIV/0!</v>
      </c>
      <c r="M15" s="24"/>
      <c r="N15" s="24"/>
      <c r="O15" s="24"/>
    </row>
    <row r="16" spans="1:15" x14ac:dyDescent="0.25">
      <c r="A16" s="122">
        <v>19</v>
      </c>
      <c r="B16" s="418" t="s">
        <v>106</v>
      </c>
      <c r="C16" s="418"/>
      <c r="D16" s="375"/>
      <c r="E16" s="431">
        <v>0</v>
      </c>
      <c r="F16" s="432"/>
      <c r="G16" s="433">
        <v>0</v>
      </c>
      <c r="H16" s="434"/>
      <c r="I16" s="429">
        <v>0</v>
      </c>
      <c r="J16" s="430"/>
      <c r="K16" s="31" t="e">
        <f t="shared" si="2"/>
        <v>#DIV/0!</v>
      </c>
      <c r="L16" s="31" t="e">
        <f t="shared" si="3"/>
        <v>#DIV/0!</v>
      </c>
      <c r="M16" s="24"/>
      <c r="N16" s="24"/>
      <c r="O16" s="24"/>
    </row>
    <row r="17" spans="1:17" x14ac:dyDescent="0.25">
      <c r="A17" s="121">
        <v>3</v>
      </c>
      <c r="B17" s="420" t="s">
        <v>144</v>
      </c>
      <c r="C17" s="420"/>
      <c r="D17" s="426"/>
      <c r="E17" s="427">
        <f t="shared" ref="E17:I17" si="4">E18</f>
        <v>5470.22</v>
      </c>
      <c r="F17" s="428"/>
      <c r="G17" s="427">
        <f t="shared" si="4"/>
        <v>210</v>
      </c>
      <c r="H17" s="428"/>
      <c r="I17" s="427">
        <f t="shared" si="4"/>
        <v>1835.32</v>
      </c>
      <c r="J17" s="428"/>
      <c r="K17" s="30">
        <f t="shared" si="2"/>
        <v>33.551118602176878</v>
      </c>
      <c r="L17" s="30">
        <f t="shared" si="3"/>
        <v>873.96190476190475</v>
      </c>
      <c r="M17" s="24"/>
      <c r="N17" s="24"/>
      <c r="O17" s="24"/>
    </row>
    <row r="18" spans="1:17" x14ac:dyDescent="0.25">
      <c r="A18" s="122">
        <v>31</v>
      </c>
      <c r="B18" s="418" t="s">
        <v>107</v>
      </c>
      <c r="C18" s="418"/>
      <c r="D18" s="375"/>
      <c r="E18" s="431">
        <v>5470.22</v>
      </c>
      <c r="F18" s="432"/>
      <c r="G18" s="433">
        <v>210</v>
      </c>
      <c r="H18" s="434"/>
      <c r="I18" s="429">
        <v>1835.32</v>
      </c>
      <c r="J18" s="430"/>
      <c r="K18" s="31">
        <f t="shared" si="2"/>
        <v>33.551118602176878</v>
      </c>
      <c r="L18" s="31">
        <f t="shared" si="3"/>
        <v>873.96190476190475</v>
      </c>
      <c r="M18" s="24"/>
    </row>
    <row r="19" spans="1:17" x14ac:dyDescent="0.25">
      <c r="A19" s="121">
        <v>4</v>
      </c>
      <c r="B19" s="85" t="s">
        <v>102</v>
      </c>
      <c r="C19" s="85"/>
      <c r="D19" s="123"/>
      <c r="E19" s="427">
        <f t="shared" ref="E19:G19" si="5">E20+E21+E22</f>
        <v>118301.26000000001</v>
      </c>
      <c r="F19" s="428"/>
      <c r="G19" s="427">
        <f t="shared" si="5"/>
        <v>249825.38</v>
      </c>
      <c r="H19" s="428"/>
      <c r="I19" s="427">
        <f>I20+I21+I22</f>
        <v>226165.51</v>
      </c>
      <c r="J19" s="428"/>
      <c r="K19" s="30">
        <f t="shared" si="2"/>
        <v>191.1776003062013</v>
      </c>
      <c r="L19" s="30">
        <f t="shared" si="3"/>
        <v>90.529437001156566</v>
      </c>
      <c r="M19" s="24"/>
    </row>
    <row r="20" spans="1:17" x14ac:dyDescent="0.25">
      <c r="A20" s="122">
        <v>41</v>
      </c>
      <c r="B20" s="91" t="s">
        <v>102</v>
      </c>
      <c r="C20" s="91"/>
      <c r="D20" s="124"/>
      <c r="E20" s="431">
        <v>509.9</v>
      </c>
      <c r="F20" s="432"/>
      <c r="G20" s="433">
        <v>20</v>
      </c>
      <c r="H20" s="434"/>
      <c r="I20" s="429">
        <v>502.05</v>
      </c>
      <c r="J20" s="430"/>
      <c r="K20" s="31">
        <f t="shared" si="2"/>
        <v>98.460482447538737</v>
      </c>
      <c r="L20" s="31">
        <f t="shared" si="3"/>
        <v>2510.25</v>
      </c>
      <c r="M20" s="24"/>
      <c r="N20" s="24"/>
      <c r="O20" s="24"/>
    </row>
    <row r="21" spans="1:17" x14ac:dyDescent="0.25">
      <c r="A21" s="122">
        <v>42</v>
      </c>
      <c r="B21" s="91" t="s">
        <v>108</v>
      </c>
      <c r="C21" s="91"/>
      <c r="D21" s="124"/>
      <c r="E21" s="431">
        <f>33427.02+2159.74</f>
        <v>35586.759999999995</v>
      </c>
      <c r="F21" s="432"/>
      <c r="G21" s="433">
        <v>112051.2</v>
      </c>
      <c r="H21" s="434"/>
      <c r="I21" s="429">
        <v>122880.05</v>
      </c>
      <c r="J21" s="430"/>
      <c r="K21" s="31">
        <f t="shared" si="2"/>
        <v>345.29709925826353</v>
      </c>
      <c r="L21" s="31">
        <f t="shared" si="3"/>
        <v>109.66419815227326</v>
      </c>
      <c r="M21" s="24"/>
      <c r="N21" s="24"/>
      <c r="O21" s="24"/>
    </row>
    <row r="22" spans="1:17" x14ac:dyDescent="0.25">
      <c r="A22" s="122">
        <v>45</v>
      </c>
      <c r="B22" s="91" t="s">
        <v>109</v>
      </c>
      <c r="C22" s="91"/>
      <c r="D22" s="124"/>
      <c r="E22" s="431">
        <v>82204.600000000006</v>
      </c>
      <c r="F22" s="432"/>
      <c r="G22" s="433">
        <v>137754.18</v>
      </c>
      <c r="H22" s="434"/>
      <c r="I22" s="429">
        <v>102783.41</v>
      </c>
      <c r="J22" s="430"/>
      <c r="K22" s="31">
        <f t="shared" si="2"/>
        <v>125.03364775207227</v>
      </c>
      <c r="L22" s="31">
        <f t="shared" si="3"/>
        <v>74.613641488047776</v>
      </c>
      <c r="M22" s="24"/>
    </row>
    <row r="23" spans="1:17" x14ac:dyDescent="0.25">
      <c r="A23" s="121">
        <v>5</v>
      </c>
      <c r="B23" s="420" t="s">
        <v>145</v>
      </c>
      <c r="C23" s="420"/>
      <c r="D23" s="426"/>
      <c r="E23" s="427">
        <f>E25+E26</f>
        <v>80976.399999999994</v>
      </c>
      <c r="F23" s="428"/>
      <c r="G23" s="427">
        <f>SUM(G24:H28)</f>
        <v>1982925.2199999997</v>
      </c>
      <c r="H23" s="428"/>
      <c r="I23" s="427">
        <f>SUM(I24:J28)</f>
        <v>1221705.23</v>
      </c>
      <c r="J23" s="428"/>
      <c r="K23" s="30">
        <f t="shared" si="2"/>
        <v>1508.7176387194295</v>
      </c>
      <c r="L23" s="30">
        <f t="shared" si="3"/>
        <v>61.611260862373825</v>
      </c>
      <c r="M23" s="24"/>
    </row>
    <row r="24" spans="1:17" s="45" customFormat="1" x14ac:dyDescent="0.25">
      <c r="A24" s="122">
        <v>50</v>
      </c>
      <c r="B24" s="375" t="s">
        <v>204</v>
      </c>
      <c r="C24" s="376"/>
      <c r="D24" s="377"/>
      <c r="E24" s="407">
        <v>1090332.72</v>
      </c>
      <c r="F24" s="408"/>
      <c r="G24" s="407">
        <v>1793488.42</v>
      </c>
      <c r="H24" s="408"/>
      <c r="I24" s="407">
        <v>1170466.19</v>
      </c>
      <c r="J24" s="408"/>
      <c r="K24" s="142">
        <f t="shared" si="2"/>
        <v>107.34945109232345</v>
      </c>
      <c r="L24" s="31">
        <f t="shared" si="3"/>
        <v>65.261987585066208</v>
      </c>
      <c r="M24" s="24"/>
    </row>
    <row r="25" spans="1:17" x14ac:dyDescent="0.25">
      <c r="A25" s="122">
        <v>51</v>
      </c>
      <c r="B25" s="418" t="s">
        <v>205</v>
      </c>
      <c r="C25" s="418"/>
      <c r="D25" s="375"/>
      <c r="E25" s="431"/>
      <c r="F25" s="432"/>
      <c r="G25" s="435">
        <v>43698.400000000001</v>
      </c>
      <c r="H25" s="436"/>
      <c r="I25" s="429"/>
      <c r="J25" s="430"/>
      <c r="K25" s="31" t="e">
        <f>I25/E25*100</f>
        <v>#DIV/0!</v>
      </c>
      <c r="L25" s="31">
        <f t="shared" si="3"/>
        <v>0</v>
      </c>
      <c r="M25" s="24"/>
      <c r="N25" s="24"/>
      <c r="O25" s="24"/>
    </row>
    <row r="26" spans="1:17" x14ac:dyDescent="0.25">
      <c r="A26" s="122">
        <v>54</v>
      </c>
      <c r="B26" s="418" t="s">
        <v>110</v>
      </c>
      <c r="C26" s="418"/>
      <c r="D26" s="375"/>
      <c r="E26" s="431">
        <f>79042.4+1934</f>
        <v>80976.399999999994</v>
      </c>
      <c r="F26" s="432"/>
      <c r="G26" s="433"/>
      <c r="H26" s="434"/>
      <c r="I26" s="429"/>
      <c r="J26" s="430"/>
      <c r="K26" s="31">
        <v>0</v>
      </c>
      <c r="L26" s="31" t="e">
        <f t="shared" si="3"/>
        <v>#DIV/0!</v>
      </c>
      <c r="M26" s="24"/>
      <c r="N26" s="24"/>
    </row>
    <row r="27" spans="1:17" s="45" customFormat="1" x14ac:dyDescent="0.25">
      <c r="A27" s="122">
        <v>56</v>
      </c>
      <c r="B27" s="375" t="s">
        <v>206</v>
      </c>
      <c r="C27" s="376"/>
      <c r="D27" s="377"/>
      <c r="E27" s="407"/>
      <c r="F27" s="408"/>
      <c r="G27" s="228">
        <v>13305.27</v>
      </c>
      <c r="H27" s="229"/>
      <c r="I27" s="407">
        <v>7839.04</v>
      </c>
      <c r="J27" s="408"/>
      <c r="K27" s="31"/>
      <c r="L27" s="31">
        <f t="shared" si="3"/>
        <v>58.916805145630256</v>
      </c>
      <c r="M27" s="24"/>
      <c r="N27" s="24"/>
    </row>
    <row r="28" spans="1:17" s="45" customFormat="1" x14ac:dyDescent="0.25">
      <c r="A28" s="122">
        <v>58</v>
      </c>
      <c r="B28" s="375" t="s">
        <v>207</v>
      </c>
      <c r="C28" s="376"/>
      <c r="D28" s="377"/>
      <c r="E28" s="407"/>
      <c r="F28" s="408"/>
      <c r="G28" s="228">
        <v>132433.13</v>
      </c>
      <c r="H28" s="229"/>
      <c r="I28" s="407">
        <v>43400</v>
      </c>
      <c r="J28" s="408"/>
      <c r="K28" s="31"/>
      <c r="L28" s="31">
        <f t="shared" si="3"/>
        <v>32.771255953853839</v>
      </c>
      <c r="M28" s="24"/>
      <c r="N28" s="24"/>
    </row>
    <row r="29" spans="1:17" x14ac:dyDescent="0.25">
      <c r="A29" s="121">
        <v>6</v>
      </c>
      <c r="B29" s="420" t="s">
        <v>146</v>
      </c>
      <c r="C29" s="420"/>
      <c r="D29" s="426"/>
      <c r="E29" s="427">
        <f>E30</f>
        <v>1620</v>
      </c>
      <c r="F29" s="428"/>
      <c r="G29" s="427">
        <f t="shared" ref="G29" si="6">G30</f>
        <v>6010</v>
      </c>
      <c r="H29" s="428"/>
      <c r="I29" s="427">
        <f t="shared" ref="I29" si="7">I30</f>
        <v>2440</v>
      </c>
      <c r="J29" s="428"/>
      <c r="K29" s="30">
        <f t="shared" si="2"/>
        <v>150.61728395061729</v>
      </c>
      <c r="L29" s="30">
        <f t="shared" si="3"/>
        <v>40.59900166389351</v>
      </c>
      <c r="M29" s="24"/>
      <c r="N29" s="24"/>
    </row>
    <row r="30" spans="1:17" x14ac:dyDescent="0.25">
      <c r="A30" s="122">
        <v>61</v>
      </c>
      <c r="B30" s="418" t="s">
        <v>111</v>
      </c>
      <c r="C30" s="418"/>
      <c r="D30" s="375"/>
      <c r="E30" s="431">
        <v>1620</v>
      </c>
      <c r="F30" s="432"/>
      <c r="G30" s="433">
        <v>6010</v>
      </c>
      <c r="H30" s="434"/>
      <c r="I30" s="429">
        <v>2440</v>
      </c>
      <c r="J30" s="430"/>
      <c r="K30" s="31">
        <f t="shared" si="2"/>
        <v>150.61728395061729</v>
      </c>
      <c r="L30" s="31">
        <f t="shared" si="3"/>
        <v>40.59900166389351</v>
      </c>
      <c r="M30" s="24"/>
      <c r="N30" s="24"/>
    </row>
    <row r="31" spans="1:17" s="45" customFormat="1" x14ac:dyDescent="0.25">
      <c r="A31" s="121">
        <v>7</v>
      </c>
      <c r="B31" s="420" t="s">
        <v>173</v>
      </c>
      <c r="C31" s="420"/>
      <c r="D31" s="426"/>
      <c r="E31" s="427">
        <f>SUM(E32)</f>
        <v>0</v>
      </c>
      <c r="F31" s="428"/>
      <c r="G31" s="427">
        <f t="shared" ref="G31" si="8">SUM(G32)</f>
        <v>10</v>
      </c>
      <c r="H31" s="428"/>
      <c r="I31" s="427">
        <f t="shared" ref="I31" si="9">SUM(I32)</f>
        <v>0</v>
      </c>
      <c r="J31" s="428"/>
      <c r="K31" s="31">
        <v>0</v>
      </c>
      <c r="L31" s="31">
        <f t="shared" si="3"/>
        <v>0</v>
      </c>
      <c r="M31" s="24"/>
      <c r="N31" s="24"/>
    </row>
    <row r="32" spans="1:17" s="45" customFormat="1" ht="15.75" thickBot="1" x14ac:dyDescent="0.3">
      <c r="A32" s="126">
        <v>71</v>
      </c>
      <c r="B32" s="448" t="s">
        <v>173</v>
      </c>
      <c r="C32" s="448"/>
      <c r="D32" s="449"/>
      <c r="E32" s="457">
        <v>0</v>
      </c>
      <c r="F32" s="458"/>
      <c r="G32" s="459">
        <v>10</v>
      </c>
      <c r="H32" s="460"/>
      <c r="I32" s="455">
        <v>0</v>
      </c>
      <c r="J32" s="456"/>
      <c r="K32" s="127">
        <v>0</v>
      </c>
      <c r="L32" s="31">
        <f t="shared" si="3"/>
        <v>0</v>
      </c>
      <c r="M32" s="24"/>
      <c r="N32" s="24"/>
      <c r="Q32" s="24"/>
    </row>
    <row r="33" spans="1:17" ht="15.75" thickBot="1" x14ac:dyDescent="0.3">
      <c r="A33" s="453" t="s">
        <v>103</v>
      </c>
      <c r="B33" s="453"/>
      <c r="C33" s="453"/>
      <c r="D33" s="441"/>
      <c r="E33" s="439">
        <f>SUM(E13+E17+E19+E23+E29+E31)</f>
        <v>223481.59</v>
      </c>
      <c r="F33" s="440"/>
      <c r="G33" s="439">
        <f t="shared" ref="G33" si="10">SUM(G13+G17+G19+G23+G29+G31)</f>
        <v>2278255.2199999997</v>
      </c>
      <c r="H33" s="440"/>
      <c r="I33" s="439">
        <f>SUM(I13+I17+I19+I23+I29+I31)</f>
        <v>1571742.99</v>
      </c>
      <c r="J33" s="440"/>
      <c r="K33" s="32">
        <f t="shared" si="2"/>
        <v>703.29864307838511</v>
      </c>
      <c r="L33" s="32">
        <f>I33/G33*100</f>
        <v>68.988890103366046</v>
      </c>
      <c r="N33" s="24"/>
      <c r="O33" s="24"/>
      <c r="P33" s="24"/>
      <c r="Q33" s="24"/>
    </row>
    <row r="34" spans="1:17" x14ac:dyDescent="0.25">
      <c r="E34" s="45"/>
      <c r="F34" s="45"/>
      <c r="M34" s="24"/>
    </row>
    <row r="35" spans="1:17" ht="15.75" thickBot="1" x14ac:dyDescent="0.3">
      <c r="A35" s="1" t="s">
        <v>148</v>
      </c>
      <c r="E35" s="45"/>
      <c r="F35" s="45"/>
      <c r="N35" s="24"/>
      <c r="O35" s="24"/>
    </row>
    <row r="36" spans="1:17" ht="15" customHeight="1" x14ac:dyDescent="0.25">
      <c r="A36" s="450" t="s">
        <v>129</v>
      </c>
      <c r="B36" s="451"/>
      <c r="C36" s="451"/>
      <c r="D36" s="452"/>
      <c r="E36" s="336" t="s">
        <v>194</v>
      </c>
      <c r="F36" s="222"/>
      <c r="G36" s="221" t="s">
        <v>200</v>
      </c>
      <c r="H36" s="222"/>
      <c r="I36" s="221" t="s">
        <v>202</v>
      </c>
      <c r="J36" s="222"/>
      <c r="K36" s="17" t="s">
        <v>37</v>
      </c>
      <c r="L36" s="17" t="s">
        <v>37</v>
      </c>
    </row>
    <row r="37" spans="1:17" x14ac:dyDescent="0.25">
      <c r="A37" s="25" t="s">
        <v>113</v>
      </c>
      <c r="B37" s="411" t="s">
        <v>114</v>
      </c>
      <c r="C37" s="411"/>
      <c r="D37" s="411"/>
      <c r="E37" s="337"/>
      <c r="F37" s="224"/>
      <c r="G37" s="223"/>
      <c r="H37" s="224"/>
      <c r="I37" s="223"/>
      <c r="J37" s="224"/>
      <c r="K37" s="20" t="s">
        <v>195</v>
      </c>
      <c r="L37" s="20" t="s">
        <v>199</v>
      </c>
      <c r="M37" s="24"/>
    </row>
    <row r="38" spans="1:17" ht="15.75" thickBot="1" x14ac:dyDescent="0.3">
      <c r="A38" s="338">
        <v>1</v>
      </c>
      <c r="B38" s="339"/>
      <c r="C38" s="339"/>
      <c r="D38" s="340"/>
      <c r="E38" s="339">
        <v>2</v>
      </c>
      <c r="F38" s="339"/>
      <c r="G38" s="338">
        <v>3</v>
      </c>
      <c r="H38" s="339"/>
      <c r="I38" s="338">
        <v>4</v>
      </c>
      <c r="J38" s="339"/>
      <c r="K38" s="19">
        <v>5</v>
      </c>
      <c r="L38" s="89">
        <v>6</v>
      </c>
    </row>
    <row r="39" spans="1:17" x14ac:dyDescent="0.25">
      <c r="A39" s="42">
        <v>1</v>
      </c>
      <c r="B39" s="446" t="s">
        <v>104</v>
      </c>
      <c r="C39" s="446"/>
      <c r="D39" s="447"/>
      <c r="E39" s="444">
        <f>E40+E41+E42</f>
        <v>30145.439999999999</v>
      </c>
      <c r="F39" s="445"/>
      <c r="G39" s="444">
        <f>G40+G41+G42</f>
        <v>39274.620000000003</v>
      </c>
      <c r="H39" s="445"/>
      <c r="I39" s="444">
        <f>I40+I41+I42</f>
        <v>114833.78</v>
      </c>
      <c r="J39" s="445"/>
      <c r="K39" s="43">
        <f t="shared" ref="K39:K59" si="11">I39/E39*100</f>
        <v>380.93250587816931</v>
      </c>
      <c r="L39" s="30">
        <f>I39/G39*100</f>
        <v>292.38673728733716</v>
      </c>
    </row>
    <row r="40" spans="1:17" x14ac:dyDescent="0.25">
      <c r="A40" s="9">
        <v>11</v>
      </c>
      <c r="B40" s="376" t="s">
        <v>104</v>
      </c>
      <c r="C40" s="376"/>
      <c r="D40" s="377"/>
      <c r="E40" s="238">
        <v>19929.28</v>
      </c>
      <c r="F40" s="239"/>
      <c r="G40" s="228">
        <v>39274.620000000003</v>
      </c>
      <c r="H40" s="229"/>
      <c r="I40" s="238">
        <f>SUM('Programska klasifikacija'!I61:J62,'Programska klasifikacija'!I65:J66,'Programska klasifikacija'!I130:J131,'Programska klasifikacija'!I136:J137,'Programska klasifikacija'!I140:J141,'Programska klasifikacija'!I157:J157,'Programska klasifikacija'!I160:J160,'Programska klasifikacija'!I163:J163,'Programska klasifikacija'!I166:J166)</f>
        <v>31999.270000000004</v>
      </c>
      <c r="J40" s="239"/>
      <c r="K40" s="38">
        <f t="shared" si="11"/>
        <v>160.56410467412775</v>
      </c>
      <c r="L40" s="31">
        <f>I40/G40*100</f>
        <v>81.475696009280298</v>
      </c>
    </row>
    <row r="41" spans="1:17" x14ac:dyDescent="0.25">
      <c r="A41" s="10">
        <v>12</v>
      </c>
      <c r="B41" s="92" t="s">
        <v>105</v>
      </c>
      <c r="C41" s="92"/>
      <c r="D41" s="93"/>
      <c r="E41" s="238">
        <v>10216.16</v>
      </c>
      <c r="F41" s="239"/>
      <c r="G41" s="228"/>
      <c r="H41" s="229"/>
      <c r="I41" s="238">
        <f>SUM('Programska klasifikacija'!I175:J175)</f>
        <v>82834.509999999995</v>
      </c>
      <c r="J41" s="239"/>
      <c r="K41" s="31">
        <f t="shared" si="11"/>
        <v>810.81844841897544</v>
      </c>
      <c r="L41" s="31" t="e">
        <f t="shared" ref="L41:L58" si="12">I41/G41*100</f>
        <v>#DIV/0!</v>
      </c>
    </row>
    <row r="42" spans="1:17" x14ac:dyDescent="0.25">
      <c r="A42" s="10">
        <v>19</v>
      </c>
      <c r="B42" s="376" t="s">
        <v>106</v>
      </c>
      <c r="C42" s="376"/>
      <c r="D42" s="377"/>
      <c r="E42" s="238">
        <v>0</v>
      </c>
      <c r="F42" s="239"/>
      <c r="G42" s="228"/>
      <c r="H42" s="229"/>
      <c r="I42" s="238">
        <v>0</v>
      </c>
      <c r="J42" s="239"/>
      <c r="K42" s="31" t="e">
        <f t="shared" si="11"/>
        <v>#DIV/0!</v>
      </c>
      <c r="L42" s="31" t="e">
        <f t="shared" si="12"/>
        <v>#DIV/0!</v>
      </c>
    </row>
    <row r="43" spans="1:17" x14ac:dyDescent="0.25">
      <c r="A43" s="15">
        <v>3</v>
      </c>
      <c r="B43" s="292" t="s">
        <v>144</v>
      </c>
      <c r="C43" s="292"/>
      <c r="D43" s="293"/>
      <c r="E43" s="454">
        <f t="shared" ref="E43:I43" si="13">E44</f>
        <v>3918.54</v>
      </c>
      <c r="F43" s="423"/>
      <c r="G43" s="454">
        <f t="shared" si="13"/>
        <v>210</v>
      </c>
      <c r="H43" s="423"/>
      <c r="I43" s="454">
        <f t="shared" si="13"/>
        <v>0</v>
      </c>
      <c r="J43" s="423"/>
      <c r="K43" s="30">
        <f t="shared" si="11"/>
        <v>0</v>
      </c>
      <c r="L43" s="30">
        <f>I43/G43*100</f>
        <v>0</v>
      </c>
    </row>
    <row r="44" spans="1:17" x14ac:dyDescent="0.25">
      <c r="A44" s="10">
        <v>31</v>
      </c>
      <c r="B44" s="92" t="s">
        <v>107</v>
      </c>
      <c r="C44" s="92"/>
      <c r="D44" s="93"/>
      <c r="E44" s="238">
        <v>3918.54</v>
      </c>
      <c r="F44" s="239"/>
      <c r="G44" s="228">
        <v>210</v>
      </c>
      <c r="H44" s="229"/>
      <c r="I44" s="238">
        <f>SUM('Programska klasifikacija'!I70:J70,'Programska klasifikacija'!I86:J86)</f>
        <v>0</v>
      </c>
      <c r="J44" s="239"/>
      <c r="K44" s="31">
        <f t="shared" si="11"/>
        <v>0</v>
      </c>
      <c r="L44" s="31">
        <f t="shared" si="12"/>
        <v>0</v>
      </c>
    </row>
    <row r="45" spans="1:17" x14ac:dyDescent="0.25">
      <c r="A45" s="15">
        <v>4</v>
      </c>
      <c r="B45" s="5" t="s">
        <v>102</v>
      </c>
      <c r="C45" s="5"/>
      <c r="D45" s="16"/>
      <c r="E45" s="454">
        <f t="shared" ref="E45:I45" si="14">E46+E47+E48</f>
        <v>126967.48999999999</v>
      </c>
      <c r="F45" s="423"/>
      <c r="G45" s="454">
        <f t="shared" si="14"/>
        <v>249825.38</v>
      </c>
      <c r="H45" s="423"/>
      <c r="I45" s="454">
        <f t="shared" si="14"/>
        <v>209202.18</v>
      </c>
      <c r="J45" s="423"/>
      <c r="K45" s="30">
        <f t="shared" si="11"/>
        <v>164.76830407531881</v>
      </c>
      <c r="L45" s="30">
        <f>I45/G45*100</f>
        <v>83.739362269758175</v>
      </c>
    </row>
    <row r="46" spans="1:17" x14ac:dyDescent="0.25">
      <c r="A46" s="10">
        <v>41</v>
      </c>
      <c r="B46" s="92" t="s">
        <v>102</v>
      </c>
      <c r="C46" s="92"/>
      <c r="D46" s="93"/>
      <c r="E46" s="238">
        <v>0</v>
      </c>
      <c r="F46" s="239"/>
      <c r="G46" s="228">
        <v>20</v>
      </c>
      <c r="H46" s="229"/>
      <c r="I46" s="238">
        <f>SUM('Programska klasifikacija'!I89:J89)</f>
        <v>0</v>
      </c>
      <c r="J46" s="239"/>
      <c r="K46" s="31">
        <v>0</v>
      </c>
      <c r="L46" s="31">
        <f t="shared" si="12"/>
        <v>0</v>
      </c>
    </row>
    <row r="47" spans="1:17" x14ac:dyDescent="0.25">
      <c r="A47" s="10">
        <v>42</v>
      </c>
      <c r="B47" s="92" t="s">
        <v>108</v>
      </c>
      <c r="C47" s="92"/>
      <c r="D47" s="93"/>
      <c r="E47" s="238">
        <v>47842.54</v>
      </c>
      <c r="F47" s="239"/>
      <c r="G47" s="228">
        <v>112051.2</v>
      </c>
      <c r="H47" s="229"/>
      <c r="I47" s="238">
        <f>SUM('Programska klasifikacija'!I193:J194,'Programska klasifikacija'!I188:J188,'Programska klasifikacija'!I185:J185,'Programska klasifikacija'!I183:J183,'Programska klasifikacija'!I148:J149,'Programska klasifikacija'!I111:J111,'Programska klasifikacija'!I77:J77)</f>
        <v>110294.87999999999</v>
      </c>
      <c r="J47" s="239"/>
      <c r="K47" s="31">
        <f t="shared" si="11"/>
        <v>230.5372582642978</v>
      </c>
      <c r="L47" s="31">
        <f t="shared" si="12"/>
        <v>98.432573680603141</v>
      </c>
      <c r="M47" s="24"/>
    </row>
    <row r="48" spans="1:17" x14ac:dyDescent="0.25">
      <c r="A48" s="10">
        <v>45</v>
      </c>
      <c r="B48" s="92" t="s">
        <v>109</v>
      </c>
      <c r="C48" s="92"/>
      <c r="D48" s="93"/>
      <c r="E48" s="238">
        <v>79124.95</v>
      </c>
      <c r="F48" s="239"/>
      <c r="G48" s="228">
        <v>137754.18</v>
      </c>
      <c r="H48" s="229"/>
      <c r="I48" s="238">
        <f>SUM('Programska klasifikacija'!I22:J23,'Programska klasifikacija'!I48:J49)</f>
        <v>98907.3</v>
      </c>
      <c r="J48" s="239"/>
      <c r="K48" s="31">
        <f t="shared" si="11"/>
        <v>125.00140600404804</v>
      </c>
      <c r="L48" s="31">
        <f t="shared" si="12"/>
        <v>71.799853913688878</v>
      </c>
    </row>
    <row r="49" spans="1:18" x14ac:dyDescent="0.25">
      <c r="A49" s="15">
        <v>5</v>
      </c>
      <c r="B49" s="292" t="s">
        <v>145</v>
      </c>
      <c r="C49" s="292"/>
      <c r="D49" s="293"/>
      <c r="E49" s="454">
        <f>E50+E52</f>
        <v>1239762.49</v>
      </c>
      <c r="F49" s="423"/>
      <c r="G49" s="454">
        <f>SUM(G50:H54)</f>
        <v>1982925.2199999997</v>
      </c>
      <c r="H49" s="423"/>
      <c r="I49" s="454">
        <f>SUM(I50:J54)</f>
        <v>1308625</v>
      </c>
      <c r="J49" s="423"/>
      <c r="K49" s="30">
        <f t="shared" si="11"/>
        <v>105.55449213502177</v>
      </c>
      <c r="L49" s="30">
        <f t="shared" si="12"/>
        <v>65.994672254962808</v>
      </c>
    </row>
    <row r="50" spans="1:18" s="45" customFormat="1" x14ac:dyDescent="0.25">
      <c r="A50" s="10">
        <v>50</v>
      </c>
      <c r="B50" s="140" t="s">
        <v>204</v>
      </c>
      <c r="C50" s="140"/>
      <c r="D50" s="141"/>
      <c r="E50" s="409">
        <f>4830.6+1623.6+1225978.24+29362.59-23966.54</f>
        <v>1237828.49</v>
      </c>
      <c r="F50" s="410"/>
      <c r="G50" s="409">
        <v>1793488.42</v>
      </c>
      <c r="H50" s="410"/>
      <c r="I50" s="409">
        <f>SUM('Programska klasifikacija'!I52:J53,'Programska klasifikacija'!I93:J93,'Programska klasifikacija'!I108:J108,'Programska klasifikacija'!I144:J145,'Programska klasifikacija'!I162:J162)</f>
        <v>1162811</v>
      </c>
      <c r="J50" s="410"/>
      <c r="K50" s="142"/>
      <c r="L50" s="31">
        <f t="shared" si="12"/>
        <v>64.835155166488335</v>
      </c>
    </row>
    <row r="51" spans="1:18" x14ac:dyDescent="0.25">
      <c r="A51" s="10">
        <v>51</v>
      </c>
      <c r="B51" s="376" t="s">
        <v>205</v>
      </c>
      <c r="C51" s="376"/>
      <c r="D51" s="377"/>
      <c r="E51" s="466"/>
      <c r="F51" s="467"/>
      <c r="G51" s="228">
        <v>43698.400000000001</v>
      </c>
      <c r="H51" s="229"/>
      <c r="I51" s="238">
        <f>SUM('Programska klasifikacija'!I195:J195,'Programska klasifikacija'!I186:J186,'Programska klasifikacija'!I184:J184,'Programska klasifikacija'!I167:J168)</f>
        <v>75.599999999999994</v>
      </c>
      <c r="J51" s="239"/>
      <c r="K51" s="31">
        <f>I51/E50*100</f>
        <v>6.1074697028503508E-3</v>
      </c>
      <c r="L51" s="31">
        <f t="shared" si="12"/>
        <v>0.17300404591472457</v>
      </c>
    </row>
    <row r="52" spans="1:18" s="45" customFormat="1" x14ac:dyDescent="0.25">
      <c r="A52" s="10">
        <v>54</v>
      </c>
      <c r="B52" s="376" t="s">
        <v>110</v>
      </c>
      <c r="C52" s="376"/>
      <c r="D52" s="377"/>
      <c r="E52" s="238">
        <f>1934</f>
        <v>1934</v>
      </c>
      <c r="F52" s="239"/>
      <c r="G52" s="228"/>
      <c r="H52" s="229"/>
      <c r="I52" s="238"/>
      <c r="J52" s="239"/>
      <c r="K52" s="31">
        <v>0</v>
      </c>
      <c r="L52" s="31" t="e">
        <f t="shared" si="12"/>
        <v>#DIV/0!</v>
      </c>
      <c r="N52"/>
      <c r="O52"/>
    </row>
    <row r="53" spans="1:18" s="45" customFormat="1" x14ac:dyDescent="0.25">
      <c r="A53" s="10">
        <v>56</v>
      </c>
      <c r="B53" s="376" t="s">
        <v>206</v>
      </c>
      <c r="C53" s="376"/>
      <c r="D53" s="377"/>
      <c r="E53" s="238"/>
      <c r="F53" s="239"/>
      <c r="G53" s="228">
        <v>13305.27</v>
      </c>
      <c r="H53" s="229"/>
      <c r="I53" s="238">
        <f>SUM('Programska klasifikacija'!I158:J159,'Programska klasifikacija'!I161:J161,'Programska klasifikacija'!I164:J164)</f>
        <v>13305.27</v>
      </c>
      <c r="J53" s="239"/>
      <c r="K53" s="31"/>
      <c r="L53" s="31">
        <f>I53/G53*100</f>
        <v>100</v>
      </c>
    </row>
    <row r="54" spans="1:18" s="45" customFormat="1" x14ac:dyDescent="0.25">
      <c r="A54" s="10">
        <v>58</v>
      </c>
      <c r="B54" s="376" t="s">
        <v>207</v>
      </c>
      <c r="C54" s="376"/>
      <c r="D54" s="377"/>
      <c r="E54" s="238"/>
      <c r="F54" s="239"/>
      <c r="G54" s="228">
        <v>132433.13</v>
      </c>
      <c r="H54" s="229"/>
      <c r="I54" s="238">
        <f>SUM('Programska klasifikacija'!I177:J177)</f>
        <v>132433.13</v>
      </c>
      <c r="J54" s="239"/>
      <c r="K54" s="31"/>
      <c r="L54" s="31">
        <f t="shared" si="12"/>
        <v>100</v>
      </c>
    </row>
    <row r="55" spans="1:18" s="45" customFormat="1" x14ac:dyDescent="0.25">
      <c r="A55" s="121">
        <v>6</v>
      </c>
      <c r="B55" s="426" t="s">
        <v>146</v>
      </c>
      <c r="C55" s="292"/>
      <c r="D55" s="293"/>
      <c r="E55" s="454">
        <f>E56</f>
        <v>1330</v>
      </c>
      <c r="F55" s="423"/>
      <c r="G55" s="454">
        <f t="shared" ref="G55" si="15">G56</f>
        <v>6010</v>
      </c>
      <c r="H55" s="423"/>
      <c r="I55" s="454">
        <f t="shared" ref="I55" si="16">I56</f>
        <v>2440</v>
      </c>
      <c r="J55" s="423"/>
      <c r="K55" s="30">
        <f t="shared" si="11"/>
        <v>183.45864661654133</v>
      </c>
      <c r="L55" s="30">
        <f t="shared" si="12"/>
        <v>40.59900166389351</v>
      </c>
    </row>
    <row r="56" spans="1:18" s="45" customFormat="1" x14ac:dyDescent="0.25">
      <c r="A56" s="122">
        <v>61</v>
      </c>
      <c r="B56" s="418" t="s">
        <v>111</v>
      </c>
      <c r="C56" s="418"/>
      <c r="D56" s="419"/>
      <c r="E56" s="409">
        <v>1330</v>
      </c>
      <c r="F56" s="410"/>
      <c r="G56" s="424">
        <v>6010</v>
      </c>
      <c r="H56" s="425"/>
      <c r="I56" s="409">
        <f>SUM('Programska klasifikacija'!I122:J122)</f>
        <v>2440</v>
      </c>
      <c r="J56" s="410"/>
      <c r="K56" s="31">
        <f t="shared" si="11"/>
        <v>183.45864661654133</v>
      </c>
      <c r="L56" s="31">
        <f t="shared" si="12"/>
        <v>40.59900166389351</v>
      </c>
      <c r="M56" s="24"/>
      <c r="N56" s="24"/>
    </row>
    <row r="57" spans="1:18" s="45" customFormat="1" x14ac:dyDescent="0.25">
      <c r="A57" s="121">
        <v>7</v>
      </c>
      <c r="B57" s="420" t="s">
        <v>173</v>
      </c>
      <c r="C57" s="420"/>
      <c r="D57" s="421"/>
      <c r="E57" s="422">
        <f>SUM(E58)</f>
        <v>0</v>
      </c>
      <c r="F57" s="423"/>
      <c r="G57" s="422">
        <f t="shared" ref="G57" si="17">SUM(G58)</f>
        <v>10</v>
      </c>
      <c r="H57" s="423"/>
      <c r="I57" s="422">
        <f t="shared" ref="I57" si="18">SUM(I58)</f>
        <v>0</v>
      </c>
      <c r="J57" s="423"/>
      <c r="K57" s="31">
        <v>0</v>
      </c>
      <c r="L57" s="31">
        <f t="shared" si="12"/>
        <v>0</v>
      </c>
      <c r="M57" s="24"/>
      <c r="N57" s="24"/>
    </row>
    <row r="58" spans="1:18" s="45" customFormat="1" ht="15.75" thickBot="1" x14ac:dyDescent="0.3">
      <c r="A58" s="122">
        <v>71</v>
      </c>
      <c r="B58" s="412" t="s">
        <v>173</v>
      </c>
      <c r="C58" s="412"/>
      <c r="D58" s="413"/>
      <c r="E58" s="414">
        <v>0</v>
      </c>
      <c r="F58" s="415"/>
      <c r="G58" s="416">
        <v>10</v>
      </c>
      <c r="H58" s="417"/>
      <c r="I58" s="414">
        <v>0</v>
      </c>
      <c r="J58" s="415"/>
      <c r="K58" s="31">
        <v>0</v>
      </c>
      <c r="L58" s="31">
        <f t="shared" si="12"/>
        <v>0</v>
      </c>
      <c r="M58" s="24"/>
      <c r="N58" s="24"/>
    </row>
    <row r="59" spans="1:18" s="45" customFormat="1" ht="15.75" thickBot="1" x14ac:dyDescent="0.3">
      <c r="A59" s="441" t="s">
        <v>103</v>
      </c>
      <c r="B59" s="442"/>
      <c r="C59" s="442"/>
      <c r="D59" s="443"/>
      <c r="E59" s="437">
        <f>SUM(E39+E43+E45+E49+E55+E57)</f>
        <v>1402123.96</v>
      </c>
      <c r="F59" s="438"/>
      <c r="G59" s="437">
        <f t="shared" ref="G59" si="19">SUM(G39+G43+G45+G49+G55+G57)</f>
        <v>2278255.2199999997</v>
      </c>
      <c r="H59" s="438"/>
      <c r="I59" s="437">
        <f t="shared" ref="I59" si="20">SUM(I39+I43+I45+I49+I55+I57)</f>
        <v>1635100.96</v>
      </c>
      <c r="J59" s="438"/>
      <c r="K59" s="32">
        <f t="shared" si="11"/>
        <v>116.61600590578311</v>
      </c>
      <c r="L59" s="32">
        <f>I59/G59*100</f>
        <v>71.769876598812317</v>
      </c>
      <c r="M59" s="24"/>
      <c r="N59"/>
      <c r="O59"/>
      <c r="P59" s="24"/>
      <c r="Q59" s="24"/>
      <c r="R59" s="24"/>
    </row>
    <row r="60" spans="1:18" s="45" customFormat="1" x14ac:dyDescent="0.25">
      <c r="N60"/>
      <c r="O60"/>
    </row>
    <row r="61" spans="1:18" x14ac:dyDescent="0.25">
      <c r="I61" s="24"/>
    </row>
  </sheetData>
  <customSheetViews>
    <customSheetView guid="{005C429F-8448-44DF-83AD-8A930973E873}" topLeftCell="A4">
      <selection activeCell="O19" sqref="O19"/>
      <pageMargins left="0.7" right="0.7" top="0.75" bottom="0.75" header="0.3" footer="0.3"/>
      <pageSetup paperSize="9" scale="82" orientation="portrait" r:id="rId1"/>
    </customSheetView>
  </customSheetViews>
  <mergeCells count="178">
    <mergeCell ref="B42:D42"/>
    <mergeCell ref="B43:D43"/>
    <mergeCell ref="B49:D49"/>
    <mergeCell ref="B51:D51"/>
    <mergeCell ref="B52:D52"/>
    <mergeCell ref="B55:D55"/>
    <mergeCell ref="E55:F55"/>
    <mergeCell ref="G55:H55"/>
    <mergeCell ref="I55:J55"/>
    <mergeCell ref="I49:J49"/>
    <mergeCell ref="E46:F46"/>
    <mergeCell ref="I46:J46"/>
    <mergeCell ref="E47:F47"/>
    <mergeCell ref="I47:J47"/>
    <mergeCell ref="G46:H46"/>
    <mergeCell ref="G47:H47"/>
    <mergeCell ref="I51:J51"/>
    <mergeCell ref="G48:H48"/>
    <mergeCell ref="G51:H51"/>
    <mergeCell ref="E49:F49"/>
    <mergeCell ref="G49:H49"/>
    <mergeCell ref="E51:F51"/>
    <mergeCell ref="B53:D53"/>
    <mergeCell ref="B54:D54"/>
    <mergeCell ref="E22:F22"/>
    <mergeCell ref="I16:J16"/>
    <mergeCell ref="E17:F17"/>
    <mergeCell ref="G21:H21"/>
    <mergeCell ref="E21:F21"/>
    <mergeCell ref="G20:H20"/>
    <mergeCell ref="G17:H17"/>
    <mergeCell ref="I17:J17"/>
    <mergeCell ref="E19:F19"/>
    <mergeCell ref="G19:H19"/>
    <mergeCell ref="I19:J19"/>
    <mergeCell ref="I18:J18"/>
    <mergeCell ref="I20:J20"/>
    <mergeCell ref="E16:F16"/>
    <mergeCell ref="E18:F18"/>
    <mergeCell ref="E20:F20"/>
    <mergeCell ref="A7:K7"/>
    <mergeCell ref="A12:D12"/>
    <mergeCell ref="E12:F12"/>
    <mergeCell ref="I12:J12"/>
    <mergeCell ref="A10:D10"/>
    <mergeCell ref="B11:D11"/>
    <mergeCell ref="E14:F14"/>
    <mergeCell ref="E15:F15"/>
    <mergeCell ref="G10:H11"/>
    <mergeCell ref="E10:F11"/>
    <mergeCell ref="I10:J11"/>
    <mergeCell ref="G12:H12"/>
    <mergeCell ref="I14:J14"/>
    <mergeCell ref="E13:F13"/>
    <mergeCell ref="G13:H13"/>
    <mergeCell ref="I13:J13"/>
    <mergeCell ref="G14:H14"/>
    <mergeCell ref="G15:H15"/>
    <mergeCell ref="I15:J15"/>
    <mergeCell ref="G23:H23"/>
    <mergeCell ref="G16:H16"/>
    <mergeCell ref="G18:H18"/>
    <mergeCell ref="E45:F45"/>
    <mergeCell ref="G45:H45"/>
    <mergeCell ref="I45:J45"/>
    <mergeCell ref="E42:F42"/>
    <mergeCell ref="I42:J42"/>
    <mergeCell ref="E44:F44"/>
    <mergeCell ref="I44:J44"/>
    <mergeCell ref="G42:H42"/>
    <mergeCell ref="G44:H44"/>
    <mergeCell ref="E43:F43"/>
    <mergeCell ref="G43:H43"/>
    <mergeCell ref="I43:J43"/>
    <mergeCell ref="E31:F31"/>
    <mergeCell ref="I31:J31"/>
    <mergeCell ref="I32:J32"/>
    <mergeCell ref="E32:F32"/>
    <mergeCell ref="E23:F23"/>
    <mergeCell ref="E36:F37"/>
    <mergeCell ref="G32:H32"/>
    <mergeCell ref="I30:J30"/>
    <mergeCell ref="I39:J39"/>
    <mergeCell ref="A38:D38"/>
    <mergeCell ref="E38:F38"/>
    <mergeCell ref="I38:J38"/>
    <mergeCell ref="E39:F39"/>
    <mergeCell ref="G39:H39"/>
    <mergeCell ref="B39:D39"/>
    <mergeCell ref="B40:D40"/>
    <mergeCell ref="B32:D32"/>
    <mergeCell ref="B31:D31"/>
    <mergeCell ref="A36:D36"/>
    <mergeCell ref="A33:D33"/>
    <mergeCell ref="A5:K5"/>
    <mergeCell ref="A6:K6"/>
    <mergeCell ref="G52:H52"/>
    <mergeCell ref="G59:H59"/>
    <mergeCell ref="G26:H26"/>
    <mergeCell ref="G30:H30"/>
    <mergeCell ref="G33:H33"/>
    <mergeCell ref="G36:H37"/>
    <mergeCell ref="G38:H38"/>
    <mergeCell ref="A59:D59"/>
    <mergeCell ref="E33:F33"/>
    <mergeCell ref="I33:J33"/>
    <mergeCell ref="E59:F59"/>
    <mergeCell ref="I59:J59"/>
    <mergeCell ref="E52:F52"/>
    <mergeCell ref="I52:J52"/>
    <mergeCell ref="E48:F48"/>
    <mergeCell ref="I48:J48"/>
    <mergeCell ref="E50:F50"/>
    <mergeCell ref="B13:D13"/>
    <mergeCell ref="B14:D14"/>
    <mergeCell ref="B15:D15"/>
    <mergeCell ref="B16:D16"/>
    <mergeCell ref="B18:D18"/>
    <mergeCell ref="B25:D25"/>
    <mergeCell ref="B26:D26"/>
    <mergeCell ref="B30:D30"/>
    <mergeCell ref="B17:D17"/>
    <mergeCell ref="B23:D23"/>
    <mergeCell ref="B29:D29"/>
    <mergeCell ref="I23:J23"/>
    <mergeCell ref="I22:J22"/>
    <mergeCell ref="G31:H31"/>
    <mergeCell ref="E30:F30"/>
    <mergeCell ref="G22:H22"/>
    <mergeCell ref="G25:H25"/>
    <mergeCell ref="I25:J25"/>
    <mergeCell ref="E29:F29"/>
    <mergeCell ref="G29:H29"/>
    <mergeCell ref="I29:J29"/>
    <mergeCell ref="I26:J26"/>
    <mergeCell ref="E25:F25"/>
    <mergeCell ref="E26:F26"/>
    <mergeCell ref="I21:J21"/>
    <mergeCell ref="B24:D24"/>
    <mergeCell ref="E24:F24"/>
    <mergeCell ref="G24:H24"/>
    <mergeCell ref="I24:J24"/>
    <mergeCell ref="B58:D58"/>
    <mergeCell ref="E58:F58"/>
    <mergeCell ref="G58:H58"/>
    <mergeCell ref="I58:J58"/>
    <mergeCell ref="B56:D56"/>
    <mergeCell ref="B57:D57"/>
    <mergeCell ref="E57:F57"/>
    <mergeCell ref="G57:H57"/>
    <mergeCell ref="I57:J57"/>
    <mergeCell ref="E56:F56"/>
    <mergeCell ref="G56:H56"/>
    <mergeCell ref="I56:J56"/>
    <mergeCell ref="E53:F53"/>
    <mergeCell ref="E54:F54"/>
    <mergeCell ref="I53:J53"/>
    <mergeCell ref="I54:J54"/>
    <mergeCell ref="G53:H53"/>
    <mergeCell ref="G54:H54"/>
    <mergeCell ref="B27:D27"/>
    <mergeCell ref="B28:D28"/>
    <mergeCell ref="E27:F27"/>
    <mergeCell ref="E28:F28"/>
    <mergeCell ref="G27:H27"/>
    <mergeCell ref="G28:H28"/>
    <mergeCell ref="I27:J27"/>
    <mergeCell ref="I28:J28"/>
    <mergeCell ref="G50:H50"/>
    <mergeCell ref="I50:J50"/>
    <mergeCell ref="I36:J37"/>
    <mergeCell ref="B37:D37"/>
    <mergeCell ref="E40:F40"/>
    <mergeCell ref="I40:J40"/>
    <mergeCell ref="E41:F41"/>
    <mergeCell ref="I41:J41"/>
    <mergeCell ref="G40:H40"/>
    <mergeCell ref="G41:H41"/>
  </mergeCells>
  <pageMargins left="0.7" right="0.7" top="0.75" bottom="0.75" header="0.3" footer="0.3"/>
  <pageSetup paperSize="9" scale="65" orientation="portrait" r:id="rId2"/>
  <ignoredErrors>
    <ignoredError sqref="K30 K15 K16 K18 K20:K22 K25 K41:K42 K44 K47:K48 K5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zoomScaleNormal="100" workbookViewId="0"/>
  </sheetViews>
  <sheetFormatPr defaultRowHeight="15" x14ac:dyDescent="0.25"/>
  <cols>
    <col min="4" max="6" width="9.140625" customWidth="1"/>
  </cols>
  <sheetData>
    <row r="1" spans="1:14" x14ac:dyDescent="0.25">
      <c r="A1" s="46" t="s">
        <v>268</v>
      </c>
    </row>
    <row r="2" spans="1:14" x14ac:dyDescent="0.25">
      <c r="A2" s="45" t="s">
        <v>12</v>
      </c>
    </row>
    <row r="3" spans="1:14" x14ac:dyDescent="0.25">
      <c r="A3" s="45" t="s">
        <v>159</v>
      </c>
    </row>
    <row r="5" spans="1:14" x14ac:dyDescent="0.25">
      <c r="A5" s="263" t="s">
        <v>0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</row>
    <row r="6" spans="1:14" x14ac:dyDescent="0.25">
      <c r="A6" s="263" t="s">
        <v>138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</row>
    <row r="7" spans="1:14" x14ac:dyDescent="0.25">
      <c r="A7" s="263" t="s">
        <v>141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</row>
    <row r="8" spans="1:14" ht="15.75" thickBot="1" x14ac:dyDescent="0.3"/>
    <row r="9" spans="1:14" ht="15" customHeight="1" x14ac:dyDescent="0.25">
      <c r="A9" s="476" t="s">
        <v>147</v>
      </c>
      <c r="B9" s="477"/>
      <c r="C9" s="477"/>
      <c r="D9" s="477"/>
      <c r="E9" s="477"/>
      <c r="F9" s="477"/>
      <c r="G9" s="221" t="s">
        <v>194</v>
      </c>
      <c r="H9" s="222"/>
      <c r="I9" s="336" t="s">
        <v>200</v>
      </c>
      <c r="J9" s="336"/>
      <c r="K9" s="221" t="s">
        <v>202</v>
      </c>
      <c r="L9" s="222"/>
      <c r="M9" s="200" t="s">
        <v>37</v>
      </c>
      <c r="N9" s="17" t="s">
        <v>37</v>
      </c>
    </row>
    <row r="10" spans="1:14" x14ac:dyDescent="0.25">
      <c r="A10" s="478"/>
      <c r="B10" s="479"/>
      <c r="C10" s="479"/>
      <c r="D10" s="479"/>
      <c r="E10" s="479"/>
      <c r="F10" s="479"/>
      <c r="G10" s="223"/>
      <c r="H10" s="224"/>
      <c r="I10" s="337"/>
      <c r="J10" s="337"/>
      <c r="K10" s="223"/>
      <c r="L10" s="224"/>
      <c r="M10" s="201" t="s">
        <v>195</v>
      </c>
      <c r="N10" s="145" t="s">
        <v>211</v>
      </c>
    </row>
    <row r="11" spans="1:14" ht="15.75" thickBot="1" x14ac:dyDescent="0.3">
      <c r="A11" s="338">
        <v>1</v>
      </c>
      <c r="B11" s="339"/>
      <c r="C11" s="339"/>
      <c r="D11" s="339"/>
      <c r="E11" s="339"/>
      <c r="F11" s="339"/>
      <c r="G11" s="338">
        <v>2</v>
      </c>
      <c r="H11" s="340"/>
      <c r="I11" s="339">
        <v>3</v>
      </c>
      <c r="J11" s="339"/>
      <c r="K11" s="338">
        <v>4</v>
      </c>
      <c r="L11" s="340"/>
      <c r="M11" s="172">
        <v>5</v>
      </c>
      <c r="N11" s="173">
        <v>6</v>
      </c>
    </row>
    <row r="12" spans="1:14" ht="15" customHeight="1" thickBot="1" x14ac:dyDescent="0.3">
      <c r="A12" s="193" t="s">
        <v>130</v>
      </c>
      <c r="B12" s="179" t="s">
        <v>131</v>
      </c>
      <c r="C12" s="194"/>
      <c r="D12" s="194"/>
      <c r="E12" s="194"/>
      <c r="F12" s="194"/>
      <c r="G12" s="480">
        <f t="shared" ref="G12:K13" si="0">G13</f>
        <v>1402123.96</v>
      </c>
      <c r="H12" s="481"/>
      <c r="I12" s="482">
        <v>2278255.2200000002</v>
      </c>
      <c r="J12" s="482"/>
      <c r="K12" s="480">
        <f>SUM(K13,K15)</f>
        <v>1635100.9600000002</v>
      </c>
      <c r="L12" s="481"/>
      <c r="M12" s="202">
        <f>(K12/G12)*100</f>
        <v>116.61600590578311</v>
      </c>
      <c r="N12" s="195">
        <f>K12/I12*100</f>
        <v>71.769876598812317</v>
      </c>
    </row>
    <row r="13" spans="1:14" ht="15" customHeight="1" x14ac:dyDescent="0.25">
      <c r="A13" s="196" t="s">
        <v>133</v>
      </c>
      <c r="B13" s="468" t="s">
        <v>132</v>
      </c>
      <c r="C13" s="468"/>
      <c r="D13" s="468"/>
      <c r="E13" s="468"/>
      <c r="F13" s="469"/>
      <c r="G13" s="483">
        <f t="shared" si="0"/>
        <v>1402123.96</v>
      </c>
      <c r="H13" s="484"/>
      <c r="I13" s="483">
        <f t="shared" si="0"/>
        <v>2274255.2200000002</v>
      </c>
      <c r="J13" s="484"/>
      <c r="K13" s="483">
        <f t="shared" si="0"/>
        <v>1633003.84</v>
      </c>
      <c r="L13" s="484"/>
      <c r="M13" s="203">
        <f>K13/G13*100</f>
        <v>116.46643853086999</v>
      </c>
      <c r="N13" s="207">
        <f>K13/I13*100</f>
        <v>71.803895430874292</v>
      </c>
    </row>
    <row r="14" spans="1:14" s="45" customFormat="1" ht="15" customHeight="1" x14ac:dyDescent="0.25">
      <c r="A14" s="197" t="s">
        <v>134</v>
      </c>
      <c r="B14" s="470" t="s">
        <v>135</v>
      </c>
      <c r="C14" s="470"/>
      <c r="D14" s="470"/>
      <c r="E14" s="470"/>
      <c r="F14" s="471"/>
      <c r="G14" s="489">
        <v>1402123.96</v>
      </c>
      <c r="H14" s="490"/>
      <c r="I14" s="491">
        <v>2274255.2200000002</v>
      </c>
      <c r="J14" s="492"/>
      <c r="K14" s="493">
        <v>1633003.84</v>
      </c>
      <c r="L14" s="490"/>
      <c r="M14" s="204">
        <f>K14/G14*100</f>
        <v>116.46643853086999</v>
      </c>
      <c r="N14" s="146">
        <f>K14/I14*100</f>
        <v>71.803895430874292</v>
      </c>
    </row>
    <row r="15" spans="1:14" x14ac:dyDescent="0.25">
      <c r="A15" s="198" t="s">
        <v>208</v>
      </c>
      <c r="B15" s="472" t="s">
        <v>209</v>
      </c>
      <c r="C15" s="472"/>
      <c r="D15" s="472"/>
      <c r="E15" s="472"/>
      <c r="F15" s="473"/>
      <c r="G15" s="494"/>
      <c r="H15" s="495"/>
      <c r="I15" s="494">
        <v>4000</v>
      </c>
      <c r="J15" s="496"/>
      <c r="K15" s="497">
        <v>2097.12</v>
      </c>
      <c r="L15" s="495"/>
      <c r="M15" s="205"/>
      <c r="N15" s="47">
        <f>K15/I15*100</f>
        <v>52.427999999999997</v>
      </c>
    </row>
    <row r="16" spans="1:14" ht="15.75" thickBot="1" x14ac:dyDescent="0.3">
      <c r="A16" s="199" t="s">
        <v>210</v>
      </c>
      <c r="B16" s="474" t="s">
        <v>209</v>
      </c>
      <c r="C16" s="474"/>
      <c r="D16" s="474"/>
      <c r="E16" s="474"/>
      <c r="F16" s="475"/>
      <c r="G16" s="485"/>
      <c r="H16" s="486"/>
      <c r="I16" s="485">
        <v>4000</v>
      </c>
      <c r="J16" s="487"/>
      <c r="K16" s="488">
        <v>2097.12</v>
      </c>
      <c r="L16" s="486"/>
      <c r="M16" s="206"/>
      <c r="N16" s="144">
        <f>K16/I16*100</f>
        <v>52.427999999999997</v>
      </c>
    </row>
  </sheetData>
  <mergeCells count="30">
    <mergeCell ref="G16:H16"/>
    <mergeCell ref="I16:J16"/>
    <mergeCell ref="K16:L16"/>
    <mergeCell ref="G14:H14"/>
    <mergeCell ref="I14:J14"/>
    <mergeCell ref="K14:L14"/>
    <mergeCell ref="G15:H15"/>
    <mergeCell ref="I15:J15"/>
    <mergeCell ref="K15:L15"/>
    <mergeCell ref="I11:J11"/>
    <mergeCell ref="K11:L11"/>
    <mergeCell ref="G13:H13"/>
    <mergeCell ref="I13:J13"/>
    <mergeCell ref="K13:L13"/>
    <mergeCell ref="B13:F13"/>
    <mergeCell ref="B14:F14"/>
    <mergeCell ref="B15:F15"/>
    <mergeCell ref="B16:F16"/>
    <mergeCell ref="A5:M5"/>
    <mergeCell ref="A6:M6"/>
    <mergeCell ref="A7:M7"/>
    <mergeCell ref="A9:F10"/>
    <mergeCell ref="G9:H10"/>
    <mergeCell ref="I9:J10"/>
    <mergeCell ref="K9:L10"/>
    <mergeCell ref="G12:H12"/>
    <mergeCell ref="I12:J12"/>
    <mergeCell ref="K12:L12"/>
    <mergeCell ref="A11:F11"/>
    <mergeCell ref="G11:H11"/>
  </mergeCells>
  <pageMargins left="0.7" right="0.7" top="0.75" bottom="0.75" header="0.3" footer="0.3"/>
  <pageSetup paperSize="9" scale="61" orientation="landscape" horizontalDpi="300" verticalDpi="300" r:id="rId1"/>
  <ignoredErrors>
    <ignoredError sqref="M12:M13" evalError="1"/>
    <ignoredError sqref="A12:A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DBC34-AA58-4658-9326-9AC658873427}">
  <dimension ref="A1:O19"/>
  <sheetViews>
    <sheetView zoomScaleNormal="100" workbookViewId="0">
      <selection activeCell="E4" sqref="E4"/>
    </sheetView>
  </sheetViews>
  <sheetFormatPr defaultRowHeight="15" x14ac:dyDescent="0.25"/>
  <cols>
    <col min="1" max="16384" width="9.140625" style="45"/>
  </cols>
  <sheetData>
    <row r="1" spans="1:15" x14ac:dyDescent="0.25">
      <c r="A1" s="46" t="s">
        <v>268</v>
      </c>
    </row>
    <row r="2" spans="1:15" x14ac:dyDescent="0.25">
      <c r="A2" s="45" t="s">
        <v>12</v>
      </c>
    </row>
    <row r="3" spans="1:15" x14ac:dyDescent="0.25">
      <c r="A3" s="45" t="s">
        <v>159</v>
      </c>
    </row>
    <row r="5" spans="1:15" x14ac:dyDescent="0.25">
      <c r="A5" s="263" t="s">
        <v>0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</row>
    <row r="6" spans="1:15" x14ac:dyDescent="0.25">
      <c r="A6" s="263" t="s">
        <v>212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</row>
    <row r="7" spans="1:15" x14ac:dyDescent="0.25">
      <c r="A7" s="263" t="s">
        <v>213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</row>
    <row r="8" spans="1:15" ht="15.75" thickBot="1" x14ac:dyDescent="0.3"/>
    <row r="9" spans="1:15" ht="15" customHeight="1" x14ac:dyDescent="0.25">
      <c r="A9" s="523" t="s">
        <v>214</v>
      </c>
      <c r="B9" s="524"/>
      <c r="C9" s="524"/>
      <c r="D9" s="524"/>
      <c r="E9" s="524"/>
      <c r="F9" s="524"/>
      <c r="G9" s="524"/>
      <c r="H9" s="221" t="s">
        <v>194</v>
      </c>
      <c r="I9" s="222"/>
      <c r="J9" s="221" t="s">
        <v>200</v>
      </c>
      <c r="K9" s="222"/>
      <c r="L9" s="527" t="s">
        <v>202</v>
      </c>
      <c r="M9" s="527"/>
      <c r="N9" s="17" t="s">
        <v>37</v>
      </c>
      <c r="O9" s="17" t="s">
        <v>37</v>
      </c>
    </row>
    <row r="10" spans="1:15" x14ac:dyDescent="0.25">
      <c r="A10" s="525"/>
      <c r="B10" s="526"/>
      <c r="C10" s="526"/>
      <c r="D10" s="526"/>
      <c r="E10" s="526"/>
      <c r="F10" s="526"/>
      <c r="G10" s="526"/>
      <c r="H10" s="223"/>
      <c r="I10" s="224"/>
      <c r="J10" s="223"/>
      <c r="K10" s="224"/>
      <c r="L10" s="528"/>
      <c r="M10" s="528"/>
      <c r="N10" s="147" t="s">
        <v>215</v>
      </c>
      <c r="O10" s="145" t="s">
        <v>211</v>
      </c>
    </row>
    <row r="11" spans="1:15" ht="15.75" thickBot="1" x14ac:dyDescent="0.3">
      <c r="A11" s="338">
        <v>1</v>
      </c>
      <c r="B11" s="339"/>
      <c r="C11" s="339"/>
      <c r="D11" s="339"/>
      <c r="E11" s="339"/>
      <c r="F11" s="339"/>
      <c r="G11" s="339"/>
      <c r="H11" s="338">
        <v>2</v>
      </c>
      <c r="I11" s="339"/>
      <c r="J11" s="338">
        <v>3</v>
      </c>
      <c r="K11" s="339"/>
      <c r="L11" s="517">
        <v>4</v>
      </c>
      <c r="M11" s="517"/>
      <c r="N11" s="19">
        <v>5</v>
      </c>
      <c r="O11" s="19">
        <v>6</v>
      </c>
    </row>
    <row r="12" spans="1:15" x14ac:dyDescent="0.25">
      <c r="A12" s="148">
        <v>8</v>
      </c>
      <c r="B12" s="149"/>
      <c r="C12" s="150"/>
      <c r="D12" s="518" t="s">
        <v>216</v>
      </c>
      <c r="E12" s="519"/>
      <c r="F12" s="519"/>
      <c r="G12" s="520"/>
      <c r="H12" s="521"/>
      <c r="I12" s="522"/>
      <c r="J12" s="521"/>
      <c r="K12" s="522"/>
      <c r="L12" s="521"/>
      <c r="M12" s="522"/>
      <c r="N12" s="151" t="e">
        <f>L12/H12</f>
        <v>#DIV/0!</v>
      </c>
      <c r="O12" s="152" t="e">
        <f>L12/J12</f>
        <v>#DIV/0!</v>
      </c>
    </row>
    <row r="13" spans="1:15" x14ac:dyDescent="0.25">
      <c r="A13" s="153"/>
      <c r="B13" s="154">
        <v>84</v>
      </c>
      <c r="C13" s="155"/>
      <c r="D13" s="513" t="s">
        <v>217</v>
      </c>
      <c r="E13" s="513"/>
      <c r="F13" s="513"/>
      <c r="G13" s="513"/>
      <c r="H13" s="514"/>
      <c r="I13" s="515"/>
      <c r="J13" s="514"/>
      <c r="K13" s="515"/>
      <c r="L13" s="514"/>
      <c r="M13" s="515"/>
      <c r="N13" s="152" t="e">
        <f>L13/H13</f>
        <v>#DIV/0!</v>
      </c>
      <c r="O13" s="152" t="e">
        <f>L13/J13</f>
        <v>#DIV/0!</v>
      </c>
    </row>
    <row r="14" spans="1:15" x14ac:dyDescent="0.25">
      <c r="A14" s="153"/>
      <c r="B14" s="154"/>
      <c r="C14" s="156">
        <v>81</v>
      </c>
      <c r="D14" s="516" t="s">
        <v>218</v>
      </c>
      <c r="E14" s="516"/>
      <c r="F14" s="516"/>
      <c r="G14" s="516"/>
      <c r="H14" s="514"/>
      <c r="I14" s="515"/>
      <c r="J14" s="514"/>
      <c r="K14" s="515"/>
      <c r="L14" s="514"/>
      <c r="M14" s="515"/>
      <c r="N14" s="152" t="e">
        <f>L14/H14</f>
        <v>#DIV/0!</v>
      </c>
      <c r="O14" s="152" t="e">
        <f t="shared" ref="O14:O19" si="0">L14/J14</f>
        <v>#DIV/0!</v>
      </c>
    </row>
    <row r="15" spans="1:15" x14ac:dyDescent="0.25">
      <c r="A15" s="157">
        <v>5</v>
      </c>
      <c r="B15" s="158"/>
      <c r="C15" s="159"/>
      <c r="D15" s="506" t="s">
        <v>219</v>
      </c>
      <c r="E15" s="506"/>
      <c r="F15" s="506"/>
      <c r="G15" s="506"/>
      <c r="H15" s="504"/>
      <c r="I15" s="505"/>
      <c r="J15" s="504"/>
      <c r="K15" s="505"/>
      <c r="L15" s="504"/>
      <c r="M15" s="505"/>
      <c r="N15" s="152" t="e">
        <f>L15/H15</f>
        <v>#DIV/0!</v>
      </c>
      <c r="O15" s="152" t="e">
        <f t="shared" si="0"/>
        <v>#DIV/0!</v>
      </c>
    </row>
    <row r="16" spans="1:15" x14ac:dyDescent="0.25">
      <c r="A16" s="160"/>
      <c r="B16" s="158">
        <v>54</v>
      </c>
      <c r="C16" s="159"/>
      <c r="D16" s="507" t="s">
        <v>220</v>
      </c>
      <c r="E16" s="508"/>
      <c r="F16" s="508"/>
      <c r="G16" s="509"/>
      <c r="H16" s="504"/>
      <c r="I16" s="505"/>
      <c r="J16" s="504"/>
      <c r="K16" s="505"/>
      <c r="L16" s="504"/>
      <c r="M16" s="505"/>
      <c r="N16" s="501" t="e">
        <f>L16/H16</f>
        <v>#DIV/0!</v>
      </c>
      <c r="O16" s="501" t="e">
        <f t="shared" si="0"/>
        <v>#DIV/0!</v>
      </c>
    </row>
    <row r="17" spans="1:15" x14ac:dyDescent="0.25">
      <c r="A17" s="161"/>
      <c r="B17" s="162"/>
      <c r="C17" s="163"/>
      <c r="D17" s="510"/>
      <c r="E17" s="511"/>
      <c r="F17" s="511"/>
      <c r="G17" s="512"/>
      <c r="H17" s="164"/>
      <c r="I17" s="165"/>
      <c r="J17" s="164"/>
      <c r="K17" s="165"/>
      <c r="L17" s="164"/>
      <c r="M17" s="165"/>
      <c r="N17" s="502"/>
      <c r="O17" s="502"/>
    </row>
    <row r="18" spans="1:15" x14ac:dyDescent="0.25">
      <c r="A18" s="153"/>
      <c r="B18" s="154"/>
      <c r="C18" s="156">
        <v>11</v>
      </c>
      <c r="D18" s="503" t="s">
        <v>104</v>
      </c>
      <c r="E18" s="503"/>
      <c r="F18" s="503"/>
      <c r="G18" s="503"/>
      <c r="H18" s="504"/>
      <c r="I18" s="505"/>
      <c r="J18" s="504"/>
      <c r="K18" s="505"/>
      <c r="L18" s="504"/>
      <c r="M18" s="505"/>
      <c r="N18" s="152" t="e">
        <f>L18/H18</f>
        <v>#DIV/0!</v>
      </c>
      <c r="O18" s="152" t="e">
        <f t="shared" si="0"/>
        <v>#DIV/0!</v>
      </c>
    </row>
    <row r="19" spans="1:15" ht="15.75" thickBot="1" x14ac:dyDescent="0.3">
      <c r="A19" s="166"/>
      <c r="B19" s="167"/>
      <c r="C19" s="168">
        <v>31</v>
      </c>
      <c r="D19" s="498" t="s">
        <v>151</v>
      </c>
      <c r="E19" s="498"/>
      <c r="F19" s="498"/>
      <c r="G19" s="498"/>
      <c r="H19" s="499"/>
      <c r="I19" s="500"/>
      <c r="J19" s="499"/>
      <c r="K19" s="500"/>
      <c r="L19" s="499"/>
      <c r="M19" s="500"/>
      <c r="N19" s="169" t="e">
        <f>L19/H19</f>
        <v>#DIV/0!</v>
      </c>
      <c r="O19" s="169" t="e">
        <f t="shared" si="0"/>
        <v>#DIV/0!</v>
      </c>
    </row>
  </sheetData>
  <mergeCells count="41">
    <mergeCell ref="A5:O5"/>
    <mergeCell ref="A6:O6"/>
    <mergeCell ref="A7:O7"/>
    <mergeCell ref="A9:G10"/>
    <mergeCell ref="H9:I10"/>
    <mergeCell ref="J9:K10"/>
    <mergeCell ref="L9:M10"/>
    <mergeCell ref="A11:G11"/>
    <mergeCell ref="H11:I11"/>
    <mergeCell ref="J11:K11"/>
    <mergeCell ref="L11:M11"/>
    <mergeCell ref="D12:G12"/>
    <mergeCell ref="H12:I12"/>
    <mergeCell ref="J12:K12"/>
    <mergeCell ref="L12:M12"/>
    <mergeCell ref="D13:G13"/>
    <mergeCell ref="H13:I13"/>
    <mergeCell ref="J13:K13"/>
    <mergeCell ref="L13:M13"/>
    <mergeCell ref="D14:G14"/>
    <mergeCell ref="H14:I14"/>
    <mergeCell ref="J14:K14"/>
    <mergeCell ref="L14:M14"/>
    <mergeCell ref="D15:G15"/>
    <mergeCell ref="H15:I15"/>
    <mergeCell ref="J15:K15"/>
    <mergeCell ref="L15:M15"/>
    <mergeCell ref="D16:G17"/>
    <mergeCell ref="H16:I16"/>
    <mergeCell ref="J16:K16"/>
    <mergeCell ref="L16:M16"/>
    <mergeCell ref="O16:O17"/>
    <mergeCell ref="D18:G18"/>
    <mergeCell ref="H18:I18"/>
    <mergeCell ref="J18:K18"/>
    <mergeCell ref="L18:M18"/>
    <mergeCell ref="D19:G19"/>
    <mergeCell ref="H19:I19"/>
    <mergeCell ref="J19:K19"/>
    <mergeCell ref="L19:M19"/>
    <mergeCell ref="N16:N17"/>
  </mergeCells>
  <pageMargins left="0.7" right="0.7" top="0.75" bottom="0.75" header="0.3" footer="0.3"/>
  <pageSetup paperSize="9" scale="6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9B9C7-AD42-445F-BB90-53E9943EF7D7}">
  <dimension ref="A1:O35"/>
  <sheetViews>
    <sheetView topLeftCell="A10" zoomScaleNormal="100" workbookViewId="0">
      <selection activeCell="Q20" sqref="Q20"/>
    </sheetView>
  </sheetViews>
  <sheetFormatPr defaultRowHeight="15" x14ac:dyDescent="0.25"/>
  <cols>
    <col min="1" max="16384" width="9.140625" style="45"/>
  </cols>
  <sheetData>
    <row r="1" spans="1:15" x14ac:dyDescent="0.25">
      <c r="A1" s="46" t="s">
        <v>268</v>
      </c>
    </row>
    <row r="2" spans="1:15" x14ac:dyDescent="0.25">
      <c r="A2" s="45" t="s">
        <v>12</v>
      </c>
    </row>
    <row r="3" spans="1:15" x14ac:dyDescent="0.25">
      <c r="A3" s="45" t="s">
        <v>159</v>
      </c>
    </row>
    <row r="5" spans="1:15" x14ac:dyDescent="0.25">
      <c r="A5" s="263" t="s">
        <v>0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46"/>
      <c r="N5" s="46"/>
      <c r="O5" s="46"/>
    </row>
    <row r="6" spans="1:15" x14ac:dyDescent="0.25">
      <c r="A6" s="263" t="s">
        <v>212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46"/>
      <c r="N6" s="46"/>
      <c r="O6" s="46"/>
    </row>
    <row r="7" spans="1:15" x14ac:dyDescent="0.25">
      <c r="A7" s="263" t="s">
        <v>221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</row>
    <row r="9" spans="1:15" ht="15.75" thickBot="1" x14ac:dyDescent="0.3">
      <c r="A9" s="46" t="s">
        <v>222</v>
      </c>
    </row>
    <row r="10" spans="1:15" ht="15" customHeight="1" x14ac:dyDescent="0.25">
      <c r="A10" s="450" t="s">
        <v>129</v>
      </c>
      <c r="B10" s="451"/>
      <c r="C10" s="451"/>
      <c r="D10" s="451"/>
      <c r="E10" s="221" t="s">
        <v>194</v>
      </c>
      <c r="F10" s="222"/>
      <c r="G10" s="221" t="s">
        <v>200</v>
      </c>
      <c r="H10" s="222"/>
      <c r="I10" s="527" t="s">
        <v>202</v>
      </c>
      <c r="J10" s="527"/>
      <c r="K10" s="17" t="s">
        <v>37</v>
      </c>
      <c r="L10" s="17" t="s">
        <v>37</v>
      </c>
    </row>
    <row r="11" spans="1:15" x14ac:dyDescent="0.25">
      <c r="A11" s="25" t="s">
        <v>113</v>
      </c>
      <c r="B11" s="411" t="s">
        <v>114</v>
      </c>
      <c r="C11" s="411"/>
      <c r="D11" s="411"/>
      <c r="E11" s="223"/>
      <c r="F11" s="224"/>
      <c r="G11" s="223"/>
      <c r="H11" s="224"/>
      <c r="I11" s="528"/>
      <c r="J11" s="528"/>
      <c r="K11" s="147" t="s">
        <v>215</v>
      </c>
      <c r="L11" s="145" t="s">
        <v>211</v>
      </c>
    </row>
    <row r="12" spans="1:15" ht="15.75" thickBot="1" x14ac:dyDescent="0.3">
      <c r="A12" s="338">
        <v>1</v>
      </c>
      <c r="B12" s="339"/>
      <c r="C12" s="339"/>
      <c r="D12" s="339"/>
      <c r="E12" s="338">
        <v>2</v>
      </c>
      <c r="F12" s="339"/>
      <c r="G12" s="338">
        <v>3</v>
      </c>
      <c r="H12" s="339"/>
      <c r="I12" s="517">
        <v>4</v>
      </c>
      <c r="J12" s="517"/>
      <c r="K12" s="19">
        <v>5</v>
      </c>
      <c r="L12" s="19">
        <v>6</v>
      </c>
    </row>
    <row r="13" spans="1:15" x14ac:dyDescent="0.25">
      <c r="A13" s="42">
        <v>1</v>
      </c>
      <c r="B13" s="170" t="s">
        <v>104</v>
      </c>
      <c r="C13" s="170"/>
      <c r="D13" s="170"/>
      <c r="E13" s="444">
        <f>E14+E15</f>
        <v>0</v>
      </c>
      <c r="F13" s="445"/>
      <c r="G13" s="444">
        <f t="shared" ref="G13" si="0">G14+G15</f>
        <v>0</v>
      </c>
      <c r="H13" s="445"/>
      <c r="I13" s="444">
        <f t="shared" ref="I13" si="1">I14+I15</f>
        <v>0</v>
      </c>
      <c r="J13" s="445"/>
      <c r="K13" s="30" t="e">
        <f t="shared" ref="K13:K19" si="2">I13/E13*100</f>
        <v>#DIV/0!</v>
      </c>
      <c r="L13" s="30" t="e">
        <f>I13/G13*100</f>
        <v>#DIV/0!</v>
      </c>
    </row>
    <row r="14" spans="1:15" x14ac:dyDescent="0.25">
      <c r="A14" s="10">
        <v>11</v>
      </c>
      <c r="B14" s="143" t="s">
        <v>104</v>
      </c>
      <c r="C14" s="143"/>
      <c r="D14" s="143"/>
      <c r="E14" s="238"/>
      <c r="F14" s="239"/>
      <c r="G14" s="238"/>
      <c r="H14" s="239"/>
      <c r="I14" s="238"/>
      <c r="J14" s="239"/>
      <c r="K14" s="30" t="e">
        <f t="shared" si="2"/>
        <v>#DIV/0!</v>
      </c>
      <c r="L14" s="30" t="e">
        <f t="shared" ref="L14:L21" si="3">I14/G14*100</f>
        <v>#DIV/0!</v>
      </c>
    </row>
    <row r="15" spans="1:15" x14ac:dyDescent="0.25">
      <c r="A15" s="10">
        <v>12</v>
      </c>
      <c r="B15" s="143" t="s">
        <v>105</v>
      </c>
      <c r="C15" s="143"/>
      <c r="D15" s="143"/>
      <c r="E15" s="238"/>
      <c r="F15" s="239"/>
      <c r="G15" s="238"/>
      <c r="H15" s="239"/>
      <c r="I15" s="238"/>
      <c r="J15" s="239"/>
      <c r="K15" s="30" t="e">
        <f t="shared" si="2"/>
        <v>#DIV/0!</v>
      </c>
      <c r="L15" s="30" t="e">
        <f t="shared" si="3"/>
        <v>#DIV/0!</v>
      </c>
    </row>
    <row r="16" spans="1:15" x14ac:dyDescent="0.25">
      <c r="A16" s="15">
        <v>3</v>
      </c>
      <c r="B16" s="5" t="s">
        <v>144</v>
      </c>
      <c r="C16" s="5"/>
      <c r="D16" s="5"/>
      <c r="E16" s="454">
        <f t="shared" ref="E16" si="4">E17</f>
        <v>0</v>
      </c>
      <c r="F16" s="423"/>
      <c r="G16" s="454">
        <f t="shared" ref="G16" si="5">G17</f>
        <v>0</v>
      </c>
      <c r="H16" s="423"/>
      <c r="I16" s="454">
        <f t="shared" ref="I16" si="6">I17</f>
        <v>0</v>
      </c>
      <c r="J16" s="423"/>
      <c r="K16" s="30" t="e">
        <f t="shared" si="2"/>
        <v>#DIV/0!</v>
      </c>
      <c r="L16" s="30" t="e">
        <f t="shared" si="3"/>
        <v>#DIV/0!</v>
      </c>
    </row>
    <row r="17" spans="1:12" x14ac:dyDescent="0.25">
      <c r="A17" s="10">
        <v>31</v>
      </c>
      <c r="B17" s="143" t="s">
        <v>107</v>
      </c>
      <c r="C17" s="143"/>
      <c r="D17" s="143"/>
      <c r="E17" s="238"/>
      <c r="F17" s="239"/>
      <c r="G17" s="238"/>
      <c r="H17" s="239"/>
      <c r="I17" s="238"/>
      <c r="J17" s="239"/>
      <c r="K17" s="31" t="e">
        <f t="shared" si="2"/>
        <v>#DIV/0!</v>
      </c>
      <c r="L17" s="31" t="e">
        <f t="shared" si="3"/>
        <v>#DIV/0!</v>
      </c>
    </row>
    <row r="18" spans="1:12" x14ac:dyDescent="0.25">
      <c r="A18" s="15">
        <v>4</v>
      </c>
      <c r="B18" s="5" t="s">
        <v>102</v>
      </c>
      <c r="C18" s="5"/>
      <c r="D18" s="5"/>
      <c r="E18" s="454">
        <f>E19+E20</f>
        <v>0</v>
      </c>
      <c r="F18" s="423"/>
      <c r="G18" s="454">
        <f t="shared" ref="G18" si="7">G19+G20</f>
        <v>0</v>
      </c>
      <c r="H18" s="423"/>
      <c r="I18" s="454">
        <f t="shared" ref="I18" si="8">I19+I20</f>
        <v>0</v>
      </c>
      <c r="J18" s="423"/>
      <c r="K18" s="30" t="e">
        <f t="shared" si="2"/>
        <v>#DIV/0!</v>
      </c>
      <c r="L18" s="30" t="e">
        <f t="shared" si="3"/>
        <v>#DIV/0!</v>
      </c>
    </row>
    <row r="19" spans="1:12" x14ac:dyDescent="0.25">
      <c r="A19" s="10">
        <v>41</v>
      </c>
      <c r="B19" s="143" t="s">
        <v>102</v>
      </c>
      <c r="C19" s="143"/>
      <c r="D19" s="143"/>
      <c r="E19" s="238"/>
      <c r="F19" s="239"/>
      <c r="G19" s="238"/>
      <c r="H19" s="239"/>
      <c r="I19" s="238"/>
      <c r="J19" s="239"/>
      <c r="K19" s="31" t="e">
        <f t="shared" si="2"/>
        <v>#DIV/0!</v>
      </c>
      <c r="L19" s="31" t="e">
        <f t="shared" si="3"/>
        <v>#DIV/0!</v>
      </c>
    </row>
    <row r="20" spans="1:12" ht="15.75" thickBot="1" x14ac:dyDescent="0.3">
      <c r="A20" s="171" t="s">
        <v>223</v>
      </c>
      <c r="B20" s="143"/>
      <c r="C20" s="143"/>
      <c r="D20" s="143"/>
      <c r="E20" s="238"/>
      <c r="F20" s="239"/>
      <c r="G20" s="238"/>
      <c r="H20" s="239"/>
      <c r="I20" s="238"/>
      <c r="J20" s="239"/>
      <c r="K20" s="31"/>
      <c r="L20" s="31"/>
    </row>
    <row r="21" spans="1:12" ht="15.75" thickBot="1" x14ac:dyDescent="0.3">
      <c r="A21" s="453" t="s">
        <v>103</v>
      </c>
      <c r="B21" s="453"/>
      <c r="C21" s="453"/>
      <c r="D21" s="453"/>
      <c r="E21" s="437">
        <f>SUM(E13+E16+E18)</f>
        <v>0</v>
      </c>
      <c r="F21" s="443"/>
      <c r="G21" s="437">
        <f t="shared" ref="G21" si="9">SUM(G13+G16+G18)</f>
        <v>0</v>
      </c>
      <c r="H21" s="443"/>
      <c r="I21" s="437">
        <f t="shared" ref="I21" si="10">SUM(I13+I16+I18)</f>
        <v>0</v>
      </c>
      <c r="J21" s="443"/>
      <c r="K21" s="32" t="e">
        <f>I21/E21*100</f>
        <v>#DIV/0!</v>
      </c>
      <c r="L21" s="32" t="e">
        <f t="shared" si="3"/>
        <v>#DIV/0!</v>
      </c>
    </row>
    <row r="23" spans="1:12" ht="15.75" thickBot="1" x14ac:dyDescent="0.3">
      <c r="A23" s="46" t="s">
        <v>224</v>
      </c>
    </row>
    <row r="24" spans="1:12" ht="15" customHeight="1" x14ac:dyDescent="0.25">
      <c r="A24" s="450" t="s">
        <v>129</v>
      </c>
      <c r="B24" s="451"/>
      <c r="C24" s="451"/>
      <c r="D24" s="451"/>
      <c r="E24" s="221" t="s">
        <v>194</v>
      </c>
      <c r="F24" s="222"/>
      <c r="G24" s="221" t="s">
        <v>200</v>
      </c>
      <c r="H24" s="222"/>
      <c r="I24" s="527" t="s">
        <v>202</v>
      </c>
      <c r="J24" s="527"/>
      <c r="K24" s="17" t="s">
        <v>37</v>
      </c>
      <c r="L24" s="17" t="s">
        <v>37</v>
      </c>
    </row>
    <row r="25" spans="1:12" x14ac:dyDescent="0.25">
      <c r="A25" s="25" t="s">
        <v>113</v>
      </c>
      <c r="B25" s="411" t="s">
        <v>114</v>
      </c>
      <c r="C25" s="411"/>
      <c r="D25" s="411"/>
      <c r="E25" s="223"/>
      <c r="F25" s="224"/>
      <c r="G25" s="223"/>
      <c r="H25" s="224"/>
      <c r="I25" s="528"/>
      <c r="J25" s="528"/>
      <c r="K25" s="147" t="s">
        <v>215</v>
      </c>
      <c r="L25" s="145" t="s">
        <v>211</v>
      </c>
    </row>
    <row r="26" spans="1:12" ht="15.75" thickBot="1" x14ac:dyDescent="0.3">
      <c r="A26" s="338">
        <v>1</v>
      </c>
      <c r="B26" s="339"/>
      <c r="C26" s="339"/>
      <c r="D26" s="339"/>
      <c r="E26" s="338">
        <v>2</v>
      </c>
      <c r="F26" s="339"/>
      <c r="G26" s="338">
        <v>3</v>
      </c>
      <c r="H26" s="339"/>
      <c r="I26" s="517">
        <v>4</v>
      </c>
      <c r="J26" s="517"/>
      <c r="K26" s="19">
        <v>5</v>
      </c>
      <c r="L26" s="19">
        <v>6</v>
      </c>
    </row>
    <row r="27" spans="1:12" x14ac:dyDescent="0.25">
      <c r="A27" s="42">
        <v>1</v>
      </c>
      <c r="B27" s="170" t="s">
        <v>104</v>
      </c>
      <c r="C27" s="170"/>
      <c r="D27" s="170"/>
      <c r="E27" s="444">
        <f>E28+E29</f>
        <v>0</v>
      </c>
      <c r="F27" s="445"/>
      <c r="G27" s="444">
        <f t="shared" ref="G27" si="11">G28+G29</f>
        <v>0</v>
      </c>
      <c r="H27" s="445"/>
      <c r="I27" s="444">
        <f t="shared" ref="I27" si="12">I28+I29</f>
        <v>0</v>
      </c>
      <c r="J27" s="445"/>
      <c r="K27" s="43" t="e">
        <f t="shared" ref="K27:K33" si="13">I27/E27*100</f>
        <v>#DIV/0!</v>
      </c>
      <c r="L27" s="43" t="e">
        <f>I27/G27*100</f>
        <v>#DIV/0!</v>
      </c>
    </row>
    <row r="28" spans="1:12" x14ac:dyDescent="0.25">
      <c r="A28" s="10">
        <v>11</v>
      </c>
      <c r="B28" s="143" t="s">
        <v>104</v>
      </c>
      <c r="C28" s="143"/>
      <c r="D28" s="143"/>
      <c r="E28" s="238"/>
      <c r="F28" s="239"/>
      <c r="G28" s="238"/>
      <c r="H28" s="239"/>
      <c r="I28" s="238"/>
      <c r="J28" s="239"/>
      <c r="K28" s="38" t="e">
        <f t="shared" si="13"/>
        <v>#DIV/0!</v>
      </c>
      <c r="L28" s="38" t="e">
        <f>I28/G28*100</f>
        <v>#DIV/0!</v>
      </c>
    </row>
    <row r="29" spans="1:12" x14ac:dyDescent="0.25">
      <c r="A29" s="10">
        <v>12</v>
      </c>
      <c r="B29" s="143" t="s">
        <v>105</v>
      </c>
      <c r="C29" s="143"/>
      <c r="D29" s="143"/>
      <c r="E29" s="238"/>
      <c r="F29" s="239"/>
      <c r="G29" s="238"/>
      <c r="H29" s="239"/>
      <c r="I29" s="238"/>
      <c r="J29" s="239"/>
      <c r="K29" s="31" t="e">
        <f t="shared" si="13"/>
        <v>#DIV/0!</v>
      </c>
      <c r="L29" s="31" t="e">
        <f>I29/G29*100</f>
        <v>#DIV/0!</v>
      </c>
    </row>
    <row r="30" spans="1:12" x14ac:dyDescent="0.25">
      <c r="A30" s="15">
        <v>3</v>
      </c>
      <c r="B30" s="5" t="s">
        <v>144</v>
      </c>
      <c r="C30" s="5"/>
      <c r="D30" s="5"/>
      <c r="E30" s="454">
        <f t="shared" ref="E30" si="14">E31</f>
        <v>0</v>
      </c>
      <c r="F30" s="423"/>
      <c r="G30" s="454">
        <f t="shared" ref="G30" si="15">G31</f>
        <v>0</v>
      </c>
      <c r="H30" s="423"/>
      <c r="I30" s="454">
        <f t="shared" ref="I30" si="16">I31</f>
        <v>0</v>
      </c>
      <c r="J30" s="423"/>
      <c r="K30" s="31" t="e">
        <f t="shared" si="13"/>
        <v>#DIV/0!</v>
      </c>
      <c r="L30" s="31" t="e">
        <f t="shared" ref="L30:L35" si="17">I30/G30*100</f>
        <v>#DIV/0!</v>
      </c>
    </row>
    <row r="31" spans="1:12" x14ac:dyDescent="0.25">
      <c r="A31" s="10">
        <v>31</v>
      </c>
      <c r="B31" s="143" t="s">
        <v>107</v>
      </c>
      <c r="C31" s="143"/>
      <c r="D31" s="143"/>
      <c r="E31" s="238"/>
      <c r="F31" s="239"/>
      <c r="G31" s="238"/>
      <c r="H31" s="239"/>
      <c r="I31" s="238"/>
      <c r="J31" s="239"/>
      <c r="K31" s="30" t="e">
        <f t="shared" si="13"/>
        <v>#DIV/0!</v>
      </c>
      <c r="L31" s="30" t="e">
        <f t="shared" si="17"/>
        <v>#DIV/0!</v>
      </c>
    </row>
    <row r="32" spans="1:12" x14ac:dyDescent="0.25">
      <c r="A32" s="15">
        <v>4</v>
      </c>
      <c r="B32" s="5" t="s">
        <v>102</v>
      </c>
      <c r="C32" s="5"/>
      <c r="D32" s="5"/>
      <c r="E32" s="454">
        <f>E33+E34</f>
        <v>0</v>
      </c>
      <c r="F32" s="423"/>
      <c r="G32" s="454">
        <f t="shared" ref="G32" si="18">G33+G34</f>
        <v>0</v>
      </c>
      <c r="H32" s="423"/>
      <c r="I32" s="454">
        <f t="shared" ref="I32" si="19">I33+I34</f>
        <v>0</v>
      </c>
      <c r="J32" s="423"/>
      <c r="K32" s="31" t="e">
        <f t="shared" si="13"/>
        <v>#DIV/0!</v>
      </c>
      <c r="L32" s="31" t="e">
        <f>I32/G32*100</f>
        <v>#DIV/0!</v>
      </c>
    </row>
    <row r="33" spans="1:12" x14ac:dyDescent="0.25">
      <c r="A33" s="10">
        <v>41</v>
      </c>
      <c r="B33" s="143" t="s">
        <v>102</v>
      </c>
      <c r="C33" s="143"/>
      <c r="D33" s="143"/>
      <c r="E33" s="238"/>
      <c r="F33" s="239"/>
      <c r="G33" s="238"/>
      <c r="H33" s="239"/>
      <c r="I33" s="238"/>
      <c r="J33" s="239"/>
      <c r="K33" s="30" t="e">
        <f t="shared" si="13"/>
        <v>#DIV/0!</v>
      </c>
      <c r="L33" s="30" t="e">
        <f t="shared" si="17"/>
        <v>#DIV/0!</v>
      </c>
    </row>
    <row r="34" spans="1:12" ht="15.75" thickBot="1" x14ac:dyDescent="0.3">
      <c r="A34" s="171" t="s">
        <v>223</v>
      </c>
      <c r="B34" s="143"/>
      <c r="C34" s="143"/>
      <c r="D34" s="143"/>
      <c r="E34" s="238"/>
      <c r="F34" s="239"/>
      <c r="G34" s="238"/>
      <c r="H34" s="239"/>
      <c r="I34" s="238"/>
      <c r="J34" s="239"/>
      <c r="K34" s="31"/>
      <c r="L34" s="31"/>
    </row>
    <row r="35" spans="1:12" ht="15.75" thickBot="1" x14ac:dyDescent="0.3">
      <c r="A35" s="453" t="s">
        <v>103</v>
      </c>
      <c r="B35" s="453"/>
      <c r="C35" s="453"/>
      <c r="D35" s="453"/>
      <c r="E35" s="437">
        <f>SUM(E27+E30+E32)</f>
        <v>0</v>
      </c>
      <c r="F35" s="443"/>
      <c r="G35" s="437">
        <f t="shared" ref="G35" si="20">SUM(G27+G30+G32)</f>
        <v>0</v>
      </c>
      <c r="H35" s="443"/>
      <c r="I35" s="437">
        <f t="shared" ref="I35" si="21">SUM(I27+I30+I32)</f>
        <v>0</v>
      </c>
      <c r="J35" s="443"/>
      <c r="K35" s="32" t="e">
        <f>I35/E35*100</f>
        <v>#DIV/0!</v>
      </c>
      <c r="L35" s="32" t="e">
        <f t="shared" si="17"/>
        <v>#DIV/0!</v>
      </c>
    </row>
  </sheetData>
  <mergeCells count="77">
    <mergeCell ref="A5:L5"/>
    <mergeCell ref="A6:L6"/>
    <mergeCell ref="A7:L7"/>
    <mergeCell ref="A10:D10"/>
    <mergeCell ref="E10:F11"/>
    <mergeCell ref="G10:H11"/>
    <mergeCell ref="I10:J11"/>
    <mergeCell ref="B11:D11"/>
    <mergeCell ref="A12:D12"/>
    <mergeCell ref="E12:F12"/>
    <mergeCell ref="G12:H12"/>
    <mergeCell ref="I12:J12"/>
    <mergeCell ref="E13:F13"/>
    <mergeCell ref="G13:H13"/>
    <mergeCell ref="I13:J13"/>
    <mergeCell ref="E14:F14"/>
    <mergeCell ref="G14:H14"/>
    <mergeCell ref="I14:J14"/>
    <mergeCell ref="E15:F15"/>
    <mergeCell ref="G15:H15"/>
    <mergeCell ref="I15:J15"/>
    <mergeCell ref="E16:F16"/>
    <mergeCell ref="G16:H16"/>
    <mergeCell ref="I16:J16"/>
    <mergeCell ref="E17:F17"/>
    <mergeCell ref="G17:H17"/>
    <mergeCell ref="I17:J17"/>
    <mergeCell ref="E18:F18"/>
    <mergeCell ref="G18:H18"/>
    <mergeCell ref="I18:J18"/>
    <mergeCell ref="E19:F19"/>
    <mergeCell ref="G19:H19"/>
    <mergeCell ref="I19:J19"/>
    <mergeCell ref="A26:D26"/>
    <mergeCell ref="E26:F26"/>
    <mergeCell ref="G26:H26"/>
    <mergeCell ref="I26:J26"/>
    <mergeCell ref="E20:F20"/>
    <mergeCell ref="G20:H20"/>
    <mergeCell ref="I20:J20"/>
    <mergeCell ref="A21:D21"/>
    <mergeCell ref="E21:F21"/>
    <mergeCell ref="G21:H21"/>
    <mergeCell ref="I21:J21"/>
    <mergeCell ref="A24:D24"/>
    <mergeCell ref="E24:F25"/>
    <mergeCell ref="G24:H25"/>
    <mergeCell ref="I24:J25"/>
    <mergeCell ref="B25:D25"/>
    <mergeCell ref="E27:F27"/>
    <mergeCell ref="G27:H27"/>
    <mergeCell ref="I27:J27"/>
    <mergeCell ref="E28:F28"/>
    <mergeCell ref="G28:H28"/>
    <mergeCell ref="I28:J28"/>
    <mergeCell ref="E29:F29"/>
    <mergeCell ref="G29:H29"/>
    <mergeCell ref="I29:J29"/>
    <mergeCell ref="E30:F30"/>
    <mergeCell ref="G30:H30"/>
    <mergeCell ref="I30:J30"/>
    <mergeCell ref="E31:F31"/>
    <mergeCell ref="G31:H31"/>
    <mergeCell ref="I31:J31"/>
    <mergeCell ref="E32:F32"/>
    <mergeCell ref="G32:H32"/>
    <mergeCell ref="I32:J32"/>
    <mergeCell ref="A35:D35"/>
    <mergeCell ref="E35:F35"/>
    <mergeCell ref="G35:H35"/>
    <mergeCell ref="I35:J35"/>
    <mergeCell ref="E33:F33"/>
    <mergeCell ref="G33:H33"/>
    <mergeCell ref="I33:J33"/>
    <mergeCell ref="E34:F34"/>
    <mergeCell ref="G34:H34"/>
    <mergeCell ref="I34:J34"/>
  </mergeCells>
  <pageMargins left="0.7" right="0.7" top="0.75" bottom="0.75" header="0.3" footer="0.3"/>
  <pageSetup paperSize="9" scale="7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6"/>
  <sheetViews>
    <sheetView tabSelected="1" zoomScaleNormal="100" workbookViewId="0">
      <selection activeCell="O15" sqref="O15"/>
    </sheetView>
  </sheetViews>
  <sheetFormatPr defaultRowHeight="15" x14ac:dyDescent="0.25"/>
  <cols>
    <col min="1" max="5" width="9.7109375" customWidth="1"/>
    <col min="6" max="6" width="12" customWidth="1"/>
    <col min="7" max="10" width="8.85546875" customWidth="1"/>
    <col min="11" max="11" width="15.7109375" bestFit="1" customWidth="1"/>
    <col min="12" max="13" width="8.85546875" customWidth="1"/>
  </cols>
  <sheetData>
    <row r="1" spans="1:11" x14ac:dyDescent="0.25">
      <c r="A1" s="46" t="s">
        <v>268</v>
      </c>
    </row>
    <row r="2" spans="1:11" x14ac:dyDescent="0.25">
      <c r="A2" s="45" t="s">
        <v>12</v>
      </c>
    </row>
    <row r="3" spans="1:11" x14ac:dyDescent="0.25">
      <c r="A3" s="45" t="s">
        <v>159</v>
      </c>
    </row>
    <row r="5" spans="1:11" x14ac:dyDescent="0.25">
      <c r="A5" s="263" t="s">
        <v>142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</row>
    <row r="7" spans="1:11" ht="31.5" customHeight="1" x14ac:dyDescent="0.25">
      <c r="A7" s="264" t="s">
        <v>203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</row>
    <row r="8" spans="1:11" ht="15.75" thickBot="1" x14ac:dyDescent="0.3"/>
    <row r="9" spans="1:11" ht="15" customHeight="1" x14ac:dyDescent="0.25">
      <c r="A9" s="476" t="s">
        <v>129</v>
      </c>
      <c r="B9" s="477"/>
      <c r="C9" s="477"/>
      <c r="D9" s="477"/>
      <c r="E9" s="477"/>
      <c r="F9" s="477"/>
      <c r="G9" s="476" t="s">
        <v>200</v>
      </c>
      <c r="H9" s="477"/>
      <c r="I9" s="249" t="s">
        <v>202</v>
      </c>
      <c r="J9" s="249"/>
      <c r="K9" s="17" t="s">
        <v>37</v>
      </c>
    </row>
    <row r="10" spans="1:11" x14ac:dyDescent="0.25">
      <c r="A10" s="478"/>
      <c r="B10" s="479"/>
      <c r="C10" s="479"/>
      <c r="D10" s="479"/>
      <c r="E10" s="479"/>
      <c r="F10" s="479"/>
      <c r="G10" s="478"/>
      <c r="H10" s="479"/>
      <c r="I10" s="250"/>
      <c r="J10" s="250"/>
      <c r="K10" s="18" t="s">
        <v>196</v>
      </c>
    </row>
    <row r="11" spans="1:11" ht="15.75" thickBot="1" x14ac:dyDescent="0.3">
      <c r="A11" s="338">
        <v>1</v>
      </c>
      <c r="B11" s="339"/>
      <c r="C11" s="339"/>
      <c r="D11" s="339"/>
      <c r="E11" s="339"/>
      <c r="F11" s="340"/>
      <c r="G11" s="338">
        <v>2</v>
      </c>
      <c r="H11" s="339"/>
      <c r="I11" s="338">
        <v>3</v>
      </c>
      <c r="J11" s="339"/>
      <c r="K11" s="19">
        <v>4</v>
      </c>
    </row>
    <row r="12" spans="1:11" ht="15.75" thickBot="1" x14ac:dyDescent="0.3">
      <c r="A12" s="44">
        <v>18848</v>
      </c>
      <c r="B12" s="40" t="s">
        <v>189</v>
      </c>
      <c r="C12" s="40"/>
      <c r="D12" s="40"/>
      <c r="E12" s="40"/>
      <c r="F12" s="40"/>
      <c r="G12" s="40"/>
      <c r="H12" s="40"/>
      <c r="I12" s="40"/>
      <c r="J12" s="40"/>
      <c r="K12" s="41"/>
    </row>
    <row r="13" spans="1:11" x14ac:dyDescent="0.25">
      <c r="A13" s="210"/>
      <c r="B13" s="582" t="s">
        <v>150</v>
      </c>
      <c r="C13" s="582"/>
      <c r="D13" s="582"/>
      <c r="E13" s="582"/>
      <c r="F13" s="583"/>
      <c r="G13" s="622">
        <f>SUM(G14:H19)</f>
        <v>2278255.2199999997</v>
      </c>
      <c r="H13" s="623"/>
      <c r="I13" s="622">
        <f>SUM(I14:J19)</f>
        <v>1635100.96</v>
      </c>
      <c r="J13" s="623"/>
      <c r="K13" s="128">
        <f>I13/G13*100</f>
        <v>71.769876598812317</v>
      </c>
    </row>
    <row r="14" spans="1:11" x14ac:dyDescent="0.25">
      <c r="A14" s="12">
        <v>1</v>
      </c>
      <c r="B14" s="7" t="s">
        <v>104</v>
      </c>
      <c r="C14" s="7"/>
      <c r="D14" s="7"/>
      <c r="E14" s="7"/>
      <c r="F14" s="13"/>
      <c r="G14" s="584">
        <v>39274.620000000003</v>
      </c>
      <c r="H14" s="585"/>
      <c r="I14" s="584">
        <f>SUM(I61,I65,I130,I136,I140,I157,I160,I163,I166,I174)</f>
        <v>114833.78</v>
      </c>
      <c r="J14" s="585"/>
      <c r="K14" s="104">
        <f t="shared" ref="K14:K19" si="0">I14/G14*100</f>
        <v>292.38673728733716</v>
      </c>
    </row>
    <row r="15" spans="1:11" x14ac:dyDescent="0.25">
      <c r="A15" s="12">
        <v>3</v>
      </c>
      <c r="B15" s="7" t="s">
        <v>151</v>
      </c>
      <c r="C15" s="7"/>
      <c r="D15" s="7"/>
      <c r="E15" s="7"/>
      <c r="F15" s="13"/>
      <c r="G15" s="578">
        <v>210</v>
      </c>
      <c r="H15" s="579"/>
      <c r="I15" s="584">
        <f>SUM(I70,I86)</f>
        <v>0</v>
      </c>
      <c r="J15" s="585"/>
      <c r="K15" s="104">
        <f t="shared" si="0"/>
        <v>0</v>
      </c>
    </row>
    <row r="16" spans="1:11" x14ac:dyDescent="0.25">
      <c r="A16" s="12">
        <v>4</v>
      </c>
      <c r="B16" s="7" t="s">
        <v>152</v>
      </c>
      <c r="C16" s="7"/>
      <c r="D16" s="7"/>
      <c r="E16" s="7"/>
      <c r="F16" s="13"/>
      <c r="G16" s="578">
        <v>249825.38</v>
      </c>
      <c r="H16" s="579"/>
      <c r="I16" s="584">
        <f>SUM(I22,I48,I77,I89,I111,I148,I183,I185,I188,I193,I194)</f>
        <v>209202.17999999996</v>
      </c>
      <c r="J16" s="585"/>
      <c r="K16" s="104">
        <f t="shared" si="0"/>
        <v>83.739362269758161</v>
      </c>
    </row>
    <row r="17" spans="1:13" x14ac:dyDescent="0.25">
      <c r="A17" s="12">
        <v>5</v>
      </c>
      <c r="B17" s="7" t="s">
        <v>145</v>
      </c>
      <c r="C17" s="7"/>
      <c r="D17" s="7"/>
      <c r="E17" s="7"/>
      <c r="F17" s="13"/>
      <c r="G17" s="578">
        <v>1982925.22</v>
      </c>
      <c r="H17" s="579"/>
      <c r="I17" s="580">
        <f>SUM(I52,I93,I108,I144,I158,I159,I161,I162,I164,I167,I177,I184,I186,I195)</f>
        <v>1308625</v>
      </c>
      <c r="J17" s="581"/>
      <c r="K17" s="104">
        <f t="shared" si="0"/>
        <v>65.994672254962794</v>
      </c>
    </row>
    <row r="18" spans="1:13" s="45" customFormat="1" x14ac:dyDescent="0.25">
      <c r="A18" s="12">
        <v>6</v>
      </c>
      <c r="B18" s="7" t="s">
        <v>25</v>
      </c>
      <c r="C18" s="7"/>
      <c r="D18" s="7"/>
      <c r="E18" s="7"/>
      <c r="F18" s="13"/>
      <c r="G18" s="578">
        <v>6010</v>
      </c>
      <c r="H18" s="579"/>
      <c r="I18" s="580">
        <f>SUM(I122)</f>
        <v>2440</v>
      </c>
      <c r="J18" s="581"/>
      <c r="K18" s="104">
        <f t="shared" si="0"/>
        <v>40.59900166389351</v>
      </c>
    </row>
    <row r="19" spans="1:13" s="45" customFormat="1" ht="15.75" thickBot="1" x14ac:dyDescent="0.3">
      <c r="A19" s="12">
        <v>7</v>
      </c>
      <c r="B19" s="7" t="s">
        <v>173</v>
      </c>
      <c r="C19" s="7"/>
      <c r="D19" s="7"/>
      <c r="E19" s="7"/>
      <c r="F19" s="13"/>
      <c r="G19" s="578">
        <v>10</v>
      </c>
      <c r="H19" s="579"/>
      <c r="I19" s="580">
        <v>0</v>
      </c>
      <c r="J19" s="581"/>
      <c r="K19" s="104">
        <f t="shared" si="0"/>
        <v>0</v>
      </c>
    </row>
    <row r="20" spans="1:13" ht="15.75" thickBot="1" x14ac:dyDescent="0.3">
      <c r="A20" s="616" t="s">
        <v>13</v>
      </c>
      <c r="B20" s="617"/>
      <c r="C20" s="617"/>
      <c r="D20" s="617"/>
      <c r="E20" s="617"/>
      <c r="F20" s="618"/>
      <c r="G20" s="619">
        <f>G21+G60+G152+G178</f>
        <v>2278255.2200000002</v>
      </c>
      <c r="H20" s="619"/>
      <c r="I20" s="619">
        <f>I21+I60+I152+I178</f>
        <v>1635100.96</v>
      </c>
      <c r="J20" s="619"/>
      <c r="K20" s="180">
        <f>I20/G20*100</f>
        <v>71.769876598812317</v>
      </c>
    </row>
    <row r="21" spans="1:13" x14ac:dyDescent="0.25">
      <c r="A21" s="613" t="s">
        <v>93</v>
      </c>
      <c r="B21" s="614"/>
      <c r="C21" s="614"/>
      <c r="D21" s="614"/>
      <c r="E21" s="614"/>
      <c r="F21" s="615"/>
      <c r="G21" s="620">
        <f>G22+G48+G52</f>
        <v>1919654.18</v>
      </c>
      <c r="H21" s="621"/>
      <c r="I21" s="620">
        <f>I22+I48+I52</f>
        <v>1258327.76</v>
      </c>
      <c r="J21" s="621"/>
      <c r="K21" s="105">
        <f>I21/G21*100</f>
        <v>65.549710625483598</v>
      </c>
    </row>
    <row r="22" spans="1:13" x14ac:dyDescent="0.25">
      <c r="A22" s="561" t="s">
        <v>14</v>
      </c>
      <c r="B22" s="562"/>
      <c r="C22" s="562"/>
      <c r="D22" s="562"/>
      <c r="E22" s="562"/>
      <c r="F22" s="563"/>
      <c r="G22" s="572">
        <f>G24</f>
        <v>134164.04999999999</v>
      </c>
      <c r="H22" s="573"/>
      <c r="I22" s="572">
        <f>I24</f>
        <v>98907.3</v>
      </c>
      <c r="J22" s="573"/>
      <c r="K22" s="624">
        <f>I22/G22*100</f>
        <v>73.721164499730008</v>
      </c>
    </row>
    <row r="23" spans="1:13" x14ac:dyDescent="0.25">
      <c r="A23" s="567" t="s">
        <v>225</v>
      </c>
      <c r="B23" s="568"/>
      <c r="C23" s="568"/>
      <c r="D23" s="568"/>
      <c r="E23" s="568"/>
      <c r="F23" s="569"/>
      <c r="G23" s="572"/>
      <c r="H23" s="573"/>
      <c r="I23" s="572"/>
      <c r="J23" s="573"/>
      <c r="K23" s="536" t="e">
        <f t="shared" ref="K23:K24" si="1">I23/G23*100</f>
        <v>#DIV/0!</v>
      </c>
    </row>
    <row r="24" spans="1:13" x14ac:dyDescent="0.25">
      <c r="A24" s="26">
        <v>32</v>
      </c>
      <c r="B24" s="27" t="s">
        <v>47</v>
      </c>
      <c r="C24" s="27"/>
      <c r="D24" s="27"/>
      <c r="E24" s="27"/>
      <c r="F24" s="28"/>
      <c r="G24" s="559">
        <v>134164.04999999999</v>
      </c>
      <c r="H24" s="560"/>
      <c r="I24" s="559">
        <f>SUM(I25:J47)</f>
        <v>98907.3</v>
      </c>
      <c r="J24" s="560"/>
      <c r="K24" s="129">
        <f t="shared" si="1"/>
        <v>73.721164499730008</v>
      </c>
    </row>
    <row r="25" spans="1:13" x14ac:dyDescent="0.25">
      <c r="A25" s="10">
        <v>3211</v>
      </c>
      <c r="B25" s="175" t="s">
        <v>49</v>
      </c>
      <c r="C25" s="175"/>
      <c r="D25" s="175"/>
      <c r="E25" s="175"/>
      <c r="F25" s="93"/>
      <c r="G25" s="238"/>
      <c r="H25" s="239"/>
      <c r="I25" s="238">
        <v>8427.7800000000007</v>
      </c>
      <c r="J25" s="239"/>
      <c r="K25" s="129"/>
      <c r="M25" s="24"/>
    </row>
    <row r="26" spans="1:13" x14ac:dyDescent="0.25">
      <c r="A26" s="10">
        <v>3212</v>
      </c>
      <c r="B26" s="175" t="s">
        <v>87</v>
      </c>
      <c r="C26" s="175"/>
      <c r="D26" s="175"/>
      <c r="E26" s="175"/>
      <c r="F26" s="93"/>
      <c r="G26" s="238"/>
      <c r="H26" s="239"/>
      <c r="I26" s="238">
        <v>19553.78</v>
      </c>
      <c r="J26" s="239"/>
      <c r="K26" s="129"/>
    </row>
    <row r="27" spans="1:13" x14ac:dyDescent="0.25">
      <c r="A27" s="10">
        <v>3213</v>
      </c>
      <c r="B27" s="175" t="s">
        <v>51</v>
      </c>
      <c r="C27" s="175"/>
      <c r="D27" s="175"/>
      <c r="E27" s="175"/>
      <c r="F27" s="93"/>
      <c r="G27" s="238"/>
      <c r="H27" s="239"/>
      <c r="I27" s="238">
        <v>690</v>
      </c>
      <c r="J27" s="239"/>
      <c r="K27" s="129"/>
    </row>
    <row r="28" spans="1:13" x14ac:dyDescent="0.25">
      <c r="A28" s="10">
        <v>3214</v>
      </c>
      <c r="B28" s="175" t="s">
        <v>80</v>
      </c>
      <c r="C28" s="175"/>
      <c r="D28" s="175"/>
      <c r="E28" s="175"/>
      <c r="F28" s="93"/>
      <c r="G28" s="238"/>
      <c r="H28" s="239"/>
      <c r="I28" s="238">
        <v>1035.76</v>
      </c>
      <c r="J28" s="239"/>
      <c r="K28" s="129"/>
    </row>
    <row r="29" spans="1:13" x14ac:dyDescent="0.25">
      <c r="A29" s="10">
        <v>3221</v>
      </c>
      <c r="B29" s="175" t="s">
        <v>53</v>
      </c>
      <c r="C29" s="175"/>
      <c r="D29" s="175"/>
      <c r="E29" s="175"/>
      <c r="F29" s="93"/>
      <c r="G29" s="238"/>
      <c r="H29" s="239"/>
      <c r="I29" s="238">
        <v>15153.88</v>
      </c>
      <c r="J29" s="239"/>
      <c r="K29" s="129"/>
    </row>
    <row r="30" spans="1:13" x14ac:dyDescent="0.25">
      <c r="A30" s="10">
        <v>3222</v>
      </c>
      <c r="B30" s="175" t="s">
        <v>88</v>
      </c>
      <c r="C30" s="175"/>
      <c r="D30" s="175"/>
      <c r="E30" s="175"/>
      <c r="F30" s="93"/>
      <c r="G30" s="238"/>
      <c r="H30" s="239"/>
      <c r="I30" s="238">
        <v>4508.53</v>
      </c>
      <c r="J30" s="239"/>
      <c r="K30" s="129"/>
    </row>
    <row r="31" spans="1:13" x14ac:dyDescent="0.25">
      <c r="A31" s="10">
        <v>3223</v>
      </c>
      <c r="B31" s="175" t="s">
        <v>54</v>
      </c>
      <c r="C31" s="175"/>
      <c r="D31" s="175"/>
      <c r="E31" s="175"/>
      <c r="F31" s="93"/>
      <c r="G31" s="238"/>
      <c r="H31" s="239"/>
      <c r="I31" s="238">
        <v>15640.99</v>
      </c>
      <c r="J31" s="239"/>
      <c r="K31" s="129"/>
    </row>
    <row r="32" spans="1:13" x14ac:dyDescent="0.25">
      <c r="A32" s="10">
        <v>3224</v>
      </c>
      <c r="B32" s="175" t="s">
        <v>89</v>
      </c>
      <c r="C32" s="175"/>
      <c r="D32" s="175"/>
      <c r="E32" s="175"/>
      <c r="F32" s="93"/>
      <c r="G32" s="238"/>
      <c r="H32" s="239"/>
      <c r="I32" s="238">
        <v>429.14</v>
      </c>
      <c r="J32" s="239"/>
      <c r="K32" s="129"/>
    </row>
    <row r="33" spans="1:11" x14ac:dyDescent="0.25">
      <c r="A33" s="10">
        <v>3225</v>
      </c>
      <c r="B33" s="175" t="s">
        <v>56</v>
      </c>
      <c r="C33" s="175"/>
      <c r="D33" s="175"/>
      <c r="E33" s="175"/>
      <c r="F33" s="93"/>
      <c r="G33" s="238"/>
      <c r="H33" s="239"/>
      <c r="I33" s="238">
        <v>379.15</v>
      </c>
      <c r="J33" s="239"/>
      <c r="K33" s="129"/>
    </row>
    <row r="34" spans="1:11" x14ac:dyDescent="0.25">
      <c r="A34" s="10">
        <v>3227</v>
      </c>
      <c r="B34" s="175" t="s">
        <v>57</v>
      </c>
      <c r="C34" s="175"/>
      <c r="D34" s="175"/>
      <c r="E34" s="175"/>
      <c r="F34" s="93"/>
      <c r="G34" s="238"/>
      <c r="H34" s="239"/>
      <c r="I34" s="238">
        <v>724.87</v>
      </c>
      <c r="J34" s="239"/>
      <c r="K34" s="129"/>
    </row>
    <row r="35" spans="1:11" x14ac:dyDescent="0.25">
      <c r="A35" s="10">
        <v>3231</v>
      </c>
      <c r="B35" s="175" t="s">
        <v>59</v>
      </c>
      <c r="C35" s="175"/>
      <c r="D35" s="175"/>
      <c r="E35" s="175"/>
      <c r="F35" s="93"/>
      <c r="G35" s="238"/>
      <c r="H35" s="239"/>
      <c r="I35" s="238">
        <v>2563.7399999999998</v>
      </c>
      <c r="J35" s="239"/>
      <c r="K35" s="129"/>
    </row>
    <row r="36" spans="1:11" x14ac:dyDescent="0.25">
      <c r="A36" s="10">
        <v>3232</v>
      </c>
      <c r="B36" s="175" t="s">
        <v>60</v>
      </c>
      <c r="C36" s="175"/>
      <c r="D36" s="175"/>
      <c r="E36" s="175"/>
      <c r="F36" s="93"/>
      <c r="G36" s="238"/>
      <c r="H36" s="239"/>
      <c r="I36" s="238">
        <v>2162.5</v>
      </c>
      <c r="J36" s="239"/>
      <c r="K36" s="129"/>
    </row>
    <row r="37" spans="1:11" x14ac:dyDescent="0.25">
      <c r="A37" s="10">
        <v>3233</v>
      </c>
      <c r="B37" s="175" t="s">
        <v>83</v>
      </c>
      <c r="C37" s="175"/>
      <c r="D37" s="175"/>
      <c r="E37" s="175"/>
      <c r="F37" s="93"/>
      <c r="G37" s="238"/>
      <c r="H37" s="239"/>
      <c r="I37" s="238">
        <v>0</v>
      </c>
      <c r="J37" s="239"/>
      <c r="K37" s="129"/>
    </row>
    <row r="38" spans="1:11" x14ac:dyDescent="0.25">
      <c r="A38" s="10">
        <v>3234</v>
      </c>
      <c r="B38" s="175" t="s">
        <v>82</v>
      </c>
      <c r="C38" s="175"/>
      <c r="D38" s="175"/>
      <c r="E38" s="175"/>
      <c r="F38" s="93"/>
      <c r="G38" s="238"/>
      <c r="H38" s="239"/>
      <c r="I38" s="238">
        <v>4775.32</v>
      </c>
      <c r="J38" s="239"/>
      <c r="K38" s="129"/>
    </row>
    <row r="39" spans="1:11" x14ac:dyDescent="0.25">
      <c r="A39" s="10">
        <v>3235</v>
      </c>
      <c r="B39" s="175" t="s">
        <v>61</v>
      </c>
      <c r="C39" s="175"/>
      <c r="D39" s="175"/>
      <c r="E39" s="175"/>
      <c r="F39" s="93"/>
      <c r="G39" s="238"/>
      <c r="H39" s="239"/>
      <c r="I39" s="238">
        <v>2704.86</v>
      </c>
      <c r="J39" s="239"/>
      <c r="K39" s="129"/>
    </row>
    <row r="40" spans="1:11" x14ac:dyDescent="0.25">
      <c r="A40" s="10">
        <v>3236</v>
      </c>
      <c r="B40" s="175" t="s">
        <v>62</v>
      </c>
      <c r="C40" s="175"/>
      <c r="D40" s="175"/>
      <c r="E40" s="175"/>
      <c r="F40" s="93"/>
      <c r="G40" s="238"/>
      <c r="H40" s="239"/>
      <c r="I40" s="238">
        <v>0</v>
      </c>
      <c r="J40" s="239"/>
      <c r="K40" s="129"/>
    </row>
    <row r="41" spans="1:11" x14ac:dyDescent="0.25">
      <c r="A41" s="10">
        <v>3237</v>
      </c>
      <c r="B41" s="175" t="s">
        <v>63</v>
      </c>
      <c r="C41" s="175"/>
      <c r="D41" s="175"/>
      <c r="E41" s="175"/>
      <c r="F41" s="93"/>
      <c r="G41" s="238"/>
      <c r="H41" s="239"/>
      <c r="I41" s="238">
        <v>4795.3900000000003</v>
      </c>
      <c r="J41" s="239"/>
      <c r="K41" s="129"/>
    </row>
    <row r="42" spans="1:11" x14ac:dyDescent="0.25">
      <c r="A42" s="10">
        <v>3238</v>
      </c>
      <c r="B42" s="175" t="s">
        <v>64</v>
      </c>
      <c r="C42" s="175"/>
      <c r="D42" s="175"/>
      <c r="E42" s="175"/>
      <c r="F42" s="93"/>
      <c r="G42" s="238"/>
      <c r="H42" s="239"/>
      <c r="I42" s="238">
        <v>1939.52</v>
      </c>
      <c r="J42" s="239"/>
      <c r="K42" s="129"/>
    </row>
    <row r="43" spans="1:11" x14ac:dyDescent="0.25">
      <c r="A43" s="10">
        <v>3239</v>
      </c>
      <c r="B43" s="175" t="s">
        <v>65</v>
      </c>
      <c r="C43" s="175"/>
      <c r="D43" s="175"/>
      <c r="E43" s="175"/>
      <c r="F43" s="93"/>
      <c r="G43" s="238"/>
      <c r="H43" s="239"/>
      <c r="I43" s="238">
        <v>3152.73</v>
      </c>
      <c r="J43" s="239"/>
      <c r="K43" s="129"/>
    </row>
    <row r="44" spans="1:11" x14ac:dyDescent="0.25">
      <c r="A44" s="10">
        <v>3292</v>
      </c>
      <c r="B44" s="175" t="s">
        <v>68</v>
      </c>
      <c r="C44" s="175"/>
      <c r="D44" s="175"/>
      <c r="E44" s="175"/>
      <c r="F44" s="93"/>
      <c r="G44" s="238"/>
      <c r="H44" s="239"/>
      <c r="I44" s="238">
        <v>60.43</v>
      </c>
      <c r="J44" s="239"/>
      <c r="K44" s="129"/>
    </row>
    <row r="45" spans="1:11" x14ac:dyDescent="0.25">
      <c r="A45" s="10">
        <v>3293</v>
      </c>
      <c r="B45" s="175" t="s">
        <v>69</v>
      </c>
      <c r="C45" s="175"/>
      <c r="D45" s="175"/>
      <c r="E45" s="175"/>
      <c r="F45" s="93"/>
      <c r="G45" s="238"/>
      <c r="H45" s="239"/>
      <c r="I45" s="238">
        <v>6189.33</v>
      </c>
      <c r="J45" s="239"/>
      <c r="K45" s="129"/>
    </row>
    <row r="46" spans="1:11" x14ac:dyDescent="0.25">
      <c r="A46" s="10">
        <v>3295</v>
      </c>
      <c r="B46" s="175" t="s">
        <v>70</v>
      </c>
      <c r="C46" s="175"/>
      <c r="D46" s="175"/>
      <c r="E46" s="175"/>
      <c r="F46" s="93"/>
      <c r="G46" s="238"/>
      <c r="H46" s="239"/>
      <c r="I46" s="238">
        <v>127.44</v>
      </c>
      <c r="J46" s="239"/>
      <c r="K46" s="129"/>
    </row>
    <row r="47" spans="1:11" x14ac:dyDescent="0.25">
      <c r="A47" s="10">
        <v>3299</v>
      </c>
      <c r="B47" s="175" t="s">
        <v>66</v>
      </c>
      <c r="C47" s="175"/>
      <c r="D47" s="175"/>
      <c r="E47" s="175"/>
      <c r="F47" s="93"/>
      <c r="G47" s="238"/>
      <c r="H47" s="239"/>
      <c r="I47" s="238">
        <v>3892.16</v>
      </c>
      <c r="J47" s="239"/>
      <c r="K47" s="129"/>
    </row>
    <row r="48" spans="1:11" s="45" customFormat="1" x14ac:dyDescent="0.25">
      <c r="A48" s="561" t="s">
        <v>226</v>
      </c>
      <c r="B48" s="562"/>
      <c r="C48" s="562"/>
      <c r="D48" s="562"/>
      <c r="E48" s="562"/>
      <c r="F48" s="563"/>
      <c r="G48" s="532">
        <f>G50</f>
        <v>3590.13</v>
      </c>
      <c r="H48" s="533"/>
      <c r="I48" s="532">
        <f>I50</f>
        <v>0</v>
      </c>
      <c r="J48" s="533"/>
      <c r="K48" s="536">
        <v>0</v>
      </c>
    </row>
    <row r="49" spans="1:13" s="45" customFormat="1" x14ac:dyDescent="0.25">
      <c r="A49" s="567" t="s">
        <v>225</v>
      </c>
      <c r="B49" s="568"/>
      <c r="C49" s="568"/>
      <c r="D49" s="568"/>
      <c r="E49" s="568"/>
      <c r="F49" s="569"/>
      <c r="G49" s="564"/>
      <c r="H49" s="565"/>
      <c r="I49" s="564"/>
      <c r="J49" s="565"/>
      <c r="K49" s="566"/>
    </row>
    <row r="50" spans="1:13" s="45" customFormat="1" x14ac:dyDescent="0.25">
      <c r="A50" s="26">
        <v>32</v>
      </c>
      <c r="B50" s="27" t="s">
        <v>47</v>
      </c>
      <c r="C50" s="27"/>
      <c r="D50" s="27"/>
      <c r="E50" s="27"/>
      <c r="F50" s="211"/>
      <c r="G50" s="559">
        <v>3590.13</v>
      </c>
      <c r="H50" s="560"/>
      <c r="I50" s="559">
        <v>0</v>
      </c>
      <c r="J50" s="560"/>
      <c r="K50" s="113">
        <v>0</v>
      </c>
    </row>
    <row r="51" spans="1:13" s="45" customFormat="1" x14ac:dyDescent="0.25">
      <c r="A51" s="10">
        <v>3232</v>
      </c>
      <c r="B51" s="175" t="s">
        <v>60</v>
      </c>
      <c r="C51" s="175"/>
      <c r="D51" s="175"/>
      <c r="E51" s="175"/>
      <c r="F51" s="93"/>
      <c r="G51" s="238"/>
      <c r="H51" s="239"/>
      <c r="I51" s="238">
        <v>0</v>
      </c>
      <c r="J51" s="239"/>
      <c r="K51" s="130"/>
    </row>
    <row r="52" spans="1:13" s="45" customFormat="1" x14ac:dyDescent="0.25">
      <c r="A52" s="561" t="s">
        <v>91</v>
      </c>
      <c r="B52" s="562"/>
      <c r="C52" s="562"/>
      <c r="D52" s="562"/>
      <c r="E52" s="562"/>
      <c r="F52" s="563"/>
      <c r="G52" s="532">
        <f>G54+G58</f>
        <v>1781900</v>
      </c>
      <c r="H52" s="533"/>
      <c r="I52" s="532">
        <f>I54+I58</f>
        <v>1159420.46</v>
      </c>
      <c r="J52" s="533"/>
      <c r="K52" s="536">
        <f>I52/G52*100</f>
        <v>65.06652786351647</v>
      </c>
      <c r="L52"/>
      <c r="M52"/>
    </row>
    <row r="53" spans="1:13" s="45" customFormat="1" x14ac:dyDescent="0.25">
      <c r="A53" s="567" t="s">
        <v>227</v>
      </c>
      <c r="B53" s="568"/>
      <c r="C53" s="568"/>
      <c r="D53" s="568"/>
      <c r="E53" s="568"/>
      <c r="F53" s="569"/>
      <c r="G53" s="564"/>
      <c r="H53" s="565"/>
      <c r="I53" s="564"/>
      <c r="J53" s="565"/>
      <c r="K53" s="566"/>
      <c r="L53"/>
      <c r="M53"/>
    </row>
    <row r="54" spans="1:13" s="45" customFormat="1" x14ac:dyDescent="0.25">
      <c r="A54" s="26">
        <v>31</v>
      </c>
      <c r="B54" s="27" t="s">
        <v>41</v>
      </c>
      <c r="C54" s="27"/>
      <c r="D54" s="27"/>
      <c r="E54" s="27"/>
      <c r="F54" s="211"/>
      <c r="G54" s="559">
        <v>1777900</v>
      </c>
      <c r="H54" s="560"/>
      <c r="I54" s="559">
        <f>SUM(I55:J57)</f>
        <v>1156900.46</v>
      </c>
      <c r="J54" s="560"/>
      <c r="K54" s="106">
        <f>I54/G54*100</f>
        <v>65.071177231565329</v>
      </c>
      <c r="L54"/>
      <c r="M54"/>
    </row>
    <row r="55" spans="1:13" s="45" customFormat="1" x14ac:dyDescent="0.25">
      <c r="A55" s="9">
        <v>3111</v>
      </c>
      <c r="B55" s="29" t="s">
        <v>43</v>
      </c>
      <c r="C55" s="29"/>
      <c r="D55" s="29"/>
      <c r="E55" s="29"/>
      <c r="F55" s="211"/>
      <c r="G55" s="238"/>
      <c r="H55" s="239"/>
      <c r="I55" s="238">
        <v>963783.64</v>
      </c>
      <c r="J55" s="239"/>
      <c r="K55" s="106"/>
      <c r="L55"/>
      <c r="M55"/>
    </row>
    <row r="56" spans="1:13" s="45" customFormat="1" x14ac:dyDescent="0.25">
      <c r="A56" s="10">
        <v>3121</v>
      </c>
      <c r="B56" s="175" t="s">
        <v>44</v>
      </c>
      <c r="C56" s="175"/>
      <c r="D56" s="175"/>
      <c r="E56" s="175"/>
      <c r="F56" s="16"/>
      <c r="G56" s="238"/>
      <c r="H56" s="239"/>
      <c r="I56" s="238">
        <v>34092.49</v>
      </c>
      <c r="J56" s="239"/>
      <c r="K56" s="106"/>
      <c r="L56"/>
      <c r="M56"/>
    </row>
    <row r="57" spans="1:13" s="45" customFormat="1" x14ac:dyDescent="0.25">
      <c r="A57" s="10">
        <v>3132</v>
      </c>
      <c r="B57" s="175" t="s">
        <v>90</v>
      </c>
      <c r="C57" s="175"/>
      <c r="D57" s="175"/>
      <c r="E57" s="175"/>
      <c r="F57" s="16"/>
      <c r="G57" s="238"/>
      <c r="H57" s="239"/>
      <c r="I57" s="238">
        <v>159024.32999999999</v>
      </c>
      <c r="J57" s="239"/>
      <c r="K57" s="106"/>
      <c r="L57"/>
      <c r="M57"/>
    </row>
    <row r="58" spans="1:13" s="45" customFormat="1" x14ac:dyDescent="0.25">
      <c r="A58" s="26">
        <v>32</v>
      </c>
      <c r="B58" s="27" t="s">
        <v>47</v>
      </c>
      <c r="C58" s="27"/>
      <c r="D58" s="27"/>
      <c r="E58" s="27"/>
      <c r="F58" s="211"/>
      <c r="G58" s="454">
        <v>4000</v>
      </c>
      <c r="H58" s="423"/>
      <c r="I58" s="454">
        <v>2520</v>
      </c>
      <c r="J58" s="423"/>
      <c r="K58" s="106">
        <f t="shared" ref="K58" si="2">I58/G58*100</f>
        <v>63</v>
      </c>
      <c r="L58"/>
      <c r="M58"/>
    </row>
    <row r="59" spans="1:13" s="45" customFormat="1" x14ac:dyDescent="0.25">
      <c r="A59" s="10">
        <v>3295</v>
      </c>
      <c r="B59" s="175" t="s">
        <v>92</v>
      </c>
      <c r="C59" s="175"/>
      <c r="D59" s="175"/>
      <c r="E59" s="175"/>
      <c r="F59" s="16"/>
      <c r="G59" s="238"/>
      <c r="H59" s="239"/>
      <c r="I59" s="238">
        <v>2520</v>
      </c>
      <c r="J59" s="239"/>
      <c r="K59" s="106"/>
      <c r="L59"/>
      <c r="M59"/>
    </row>
    <row r="60" spans="1:13" x14ac:dyDescent="0.25">
      <c r="A60" s="605" t="s">
        <v>264</v>
      </c>
      <c r="B60" s="606"/>
      <c r="C60" s="606"/>
      <c r="D60" s="606"/>
      <c r="E60" s="606"/>
      <c r="F60" s="607"/>
      <c r="G60" s="608">
        <f>G61+G65+G69+G84+G130+G136+G140+G144+G148</f>
        <v>55076.58</v>
      </c>
      <c r="H60" s="609"/>
      <c r="I60" s="608">
        <f>I61+I65+I69+I84+I130+I136+I140+I144+I148</f>
        <v>24433.68</v>
      </c>
      <c r="J60" s="609"/>
      <c r="K60" s="107">
        <f>I60/G60*100</f>
        <v>44.363103155642555</v>
      </c>
    </row>
    <row r="61" spans="1:13" x14ac:dyDescent="0.25">
      <c r="A61" s="561" t="s">
        <v>94</v>
      </c>
      <c r="B61" s="562"/>
      <c r="C61" s="562"/>
      <c r="D61" s="562"/>
      <c r="E61" s="562"/>
      <c r="F61" s="563"/>
      <c r="G61" s="572">
        <f>G63</f>
        <v>2100</v>
      </c>
      <c r="H61" s="573"/>
      <c r="I61" s="572">
        <f>I63</f>
        <v>1075</v>
      </c>
      <c r="J61" s="573"/>
      <c r="K61" s="536">
        <v>0</v>
      </c>
    </row>
    <row r="62" spans="1:13" x14ac:dyDescent="0.25">
      <c r="A62" s="567" t="s">
        <v>228</v>
      </c>
      <c r="B62" s="568"/>
      <c r="C62" s="568"/>
      <c r="D62" s="568"/>
      <c r="E62" s="568"/>
      <c r="F62" s="569"/>
      <c r="G62" s="572"/>
      <c r="H62" s="573"/>
      <c r="I62" s="572"/>
      <c r="J62" s="573"/>
      <c r="K62" s="566"/>
    </row>
    <row r="63" spans="1:13" x14ac:dyDescent="0.25">
      <c r="A63" s="26">
        <v>32</v>
      </c>
      <c r="B63" s="27" t="s">
        <v>47</v>
      </c>
      <c r="C63" s="27"/>
      <c r="D63" s="27"/>
      <c r="E63" s="27"/>
      <c r="F63" s="211"/>
      <c r="G63" s="559">
        <v>2100</v>
      </c>
      <c r="H63" s="560"/>
      <c r="I63" s="559">
        <v>1075</v>
      </c>
      <c r="J63" s="560"/>
      <c r="K63" s="108">
        <v>0</v>
      </c>
    </row>
    <row r="64" spans="1:13" x14ac:dyDescent="0.25">
      <c r="A64" s="9">
        <v>3299</v>
      </c>
      <c r="B64" s="29" t="s">
        <v>99</v>
      </c>
      <c r="C64" s="29"/>
      <c r="D64" s="29"/>
      <c r="E64" s="29"/>
      <c r="F64" s="211"/>
      <c r="G64" s="236"/>
      <c r="H64" s="237"/>
      <c r="I64" s="236">
        <v>1075</v>
      </c>
      <c r="J64" s="237"/>
      <c r="K64" s="106"/>
    </row>
    <row r="65" spans="1:11" s="45" customFormat="1" x14ac:dyDescent="0.25">
      <c r="A65" s="561" t="s">
        <v>229</v>
      </c>
      <c r="B65" s="562"/>
      <c r="C65" s="562"/>
      <c r="D65" s="562"/>
      <c r="E65" s="562"/>
      <c r="F65" s="563"/>
      <c r="G65" s="572">
        <f>G67</f>
        <v>9653.52</v>
      </c>
      <c r="H65" s="573"/>
      <c r="I65" s="572">
        <v>9653.52</v>
      </c>
      <c r="J65" s="573"/>
      <c r="K65" s="536">
        <v>0</v>
      </c>
    </row>
    <row r="66" spans="1:11" s="45" customFormat="1" x14ac:dyDescent="0.25">
      <c r="A66" s="567" t="s">
        <v>228</v>
      </c>
      <c r="B66" s="568"/>
      <c r="C66" s="568"/>
      <c r="D66" s="568"/>
      <c r="E66" s="568"/>
      <c r="F66" s="569"/>
      <c r="G66" s="572"/>
      <c r="H66" s="573"/>
      <c r="I66" s="572"/>
      <c r="J66" s="573"/>
      <c r="K66" s="566"/>
    </row>
    <row r="67" spans="1:11" s="45" customFormat="1" x14ac:dyDescent="0.25">
      <c r="A67" s="26">
        <v>32</v>
      </c>
      <c r="B67" s="27" t="s">
        <v>47</v>
      </c>
      <c r="C67" s="27"/>
      <c r="D67" s="27"/>
      <c r="E67" s="27"/>
      <c r="F67" s="211"/>
      <c r="G67" s="559">
        <v>9653.52</v>
      </c>
      <c r="H67" s="560"/>
      <c r="I67" s="559">
        <v>9653.52</v>
      </c>
      <c r="J67" s="560"/>
      <c r="K67" s="108">
        <v>0</v>
      </c>
    </row>
    <row r="68" spans="1:11" s="45" customFormat="1" x14ac:dyDescent="0.25">
      <c r="A68" s="9">
        <v>4511</v>
      </c>
      <c r="B68" s="29" t="s">
        <v>230</v>
      </c>
      <c r="C68" s="29"/>
      <c r="D68" s="29"/>
      <c r="E68" s="29"/>
      <c r="F68" s="211"/>
      <c r="G68" s="236"/>
      <c r="H68" s="237"/>
      <c r="I68" s="236">
        <v>9653.52</v>
      </c>
      <c r="J68" s="237"/>
      <c r="K68" s="106"/>
    </row>
    <row r="69" spans="1:11" s="45" customFormat="1" x14ac:dyDescent="0.25">
      <c r="A69" s="610" t="s">
        <v>231</v>
      </c>
      <c r="B69" s="611"/>
      <c r="C69" s="611"/>
      <c r="D69" s="611"/>
      <c r="E69" s="611"/>
      <c r="F69" s="612"/>
      <c r="G69" s="586">
        <f>G70+G77</f>
        <v>400</v>
      </c>
      <c r="H69" s="587"/>
      <c r="I69" s="586">
        <f>I70+I77</f>
        <v>795.78</v>
      </c>
      <c r="J69" s="587"/>
      <c r="K69" s="109">
        <f>I69/G69*100</f>
        <v>198.94499999999999</v>
      </c>
    </row>
    <row r="70" spans="1:11" s="45" customFormat="1" x14ac:dyDescent="0.25">
      <c r="A70" s="594" t="s">
        <v>174</v>
      </c>
      <c r="B70" s="595"/>
      <c r="C70" s="595"/>
      <c r="D70" s="595"/>
      <c r="E70" s="595"/>
      <c r="F70" s="596"/>
      <c r="G70" s="588">
        <f>G71+G74</f>
        <v>200</v>
      </c>
      <c r="H70" s="589"/>
      <c r="I70" s="588">
        <f>I71+I74</f>
        <v>0</v>
      </c>
      <c r="J70" s="589"/>
      <c r="K70" s="109">
        <f t="shared" ref="K70:K74" si="3">I70/G70*100</f>
        <v>0</v>
      </c>
    </row>
    <row r="71" spans="1:11" s="45" customFormat="1" x14ac:dyDescent="0.25">
      <c r="A71" s="26">
        <v>31</v>
      </c>
      <c r="B71" s="27" t="s">
        <v>175</v>
      </c>
      <c r="C71" s="27"/>
      <c r="D71" s="27"/>
      <c r="E71" s="27"/>
      <c r="F71" s="28"/>
      <c r="G71" s="590">
        <v>100</v>
      </c>
      <c r="H71" s="591"/>
      <c r="I71" s="590">
        <f>I72</f>
        <v>0</v>
      </c>
      <c r="J71" s="591"/>
      <c r="K71" s="110">
        <f t="shared" si="3"/>
        <v>0</v>
      </c>
    </row>
    <row r="72" spans="1:11" s="45" customFormat="1" x14ac:dyDescent="0.25">
      <c r="A72" s="15">
        <v>311</v>
      </c>
      <c r="B72" s="5" t="s">
        <v>176</v>
      </c>
      <c r="C72" s="5"/>
      <c r="D72" s="5"/>
      <c r="E72" s="5"/>
      <c r="F72" s="16"/>
      <c r="G72" s="590"/>
      <c r="H72" s="591"/>
      <c r="I72" s="590">
        <f>I73</f>
        <v>0</v>
      </c>
      <c r="J72" s="591"/>
      <c r="K72" s="110"/>
    </row>
    <row r="73" spans="1:11" s="45" customFormat="1" x14ac:dyDescent="0.25">
      <c r="A73" s="9">
        <v>3113</v>
      </c>
      <c r="B73" s="29" t="s">
        <v>43</v>
      </c>
      <c r="C73" s="29"/>
      <c r="D73" s="29"/>
      <c r="E73" s="29"/>
      <c r="F73" s="211"/>
      <c r="G73" s="548"/>
      <c r="H73" s="549"/>
      <c r="I73" s="548">
        <v>0</v>
      </c>
      <c r="J73" s="549"/>
      <c r="K73" s="110"/>
    </row>
    <row r="74" spans="1:11" s="45" customFormat="1" x14ac:dyDescent="0.25">
      <c r="A74" s="26">
        <v>32</v>
      </c>
      <c r="B74" s="27" t="s">
        <v>177</v>
      </c>
      <c r="C74" s="27"/>
      <c r="D74" s="27"/>
      <c r="E74" s="27"/>
      <c r="F74" s="28"/>
      <c r="G74" s="590">
        <v>100</v>
      </c>
      <c r="H74" s="591"/>
      <c r="I74" s="590">
        <f>I75</f>
        <v>0</v>
      </c>
      <c r="J74" s="591"/>
      <c r="K74" s="110">
        <f t="shared" si="3"/>
        <v>0</v>
      </c>
    </row>
    <row r="75" spans="1:11" s="45" customFormat="1" x14ac:dyDescent="0.25">
      <c r="A75" s="15">
        <v>323</v>
      </c>
      <c r="B75" s="5" t="s">
        <v>178</v>
      </c>
      <c r="C75" s="5"/>
      <c r="D75" s="5"/>
      <c r="E75" s="5"/>
      <c r="F75" s="16"/>
      <c r="G75" s="590"/>
      <c r="H75" s="591"/>
      <c r="I75" s="590">
        <f>I76</f>
        <v>0</v>
      </c>
      <c r="J75" s="591"/>
      <c r="K75" s="110"/>
    </row>
    <row r="76" spans="1:11" s="45" customFormat="1" x14ac:dyDescent="0.25">
      <c r="A76" s="9">
        <v>3237</v>
      </c>
      <c r="B76" s="29" t="s">
        <v>63</v>
      </c>
      <c r="C76" s="29"/>
      <c r="D76" s="29"/>
      <c r="E76" s="29"/>
      <c r="F76" s="211"/>
      <c r="G76" s="548"/>
      <c r="H76" s="549"/>
      <c r="I76" s="592">
        <v>0</v>
      </c>
      <c r="J76" s="593"/>
      <c r="K76" s="110"/>
    </row>
    <row r="77" spans="1:11" s="45" customFormat="1" x14ac:dyDescent="0.25">
      <c r="A77" s="594" t="s">
        <v>179</v>
      </c>
      <c r="B77" s="595"/>
      <c r="C77" s="595"/>
      <c r="D77" s="595"/>
      <c r="E77" s="595"/>
      <c r="F77" s="596"/>
      <c r="G77" s="588">
        <f>G78+G81</f>
        <v>200</v>
      </c>
      <c r="H77" s="589"/>
      <c r="I77" s="588">
        <f>I78+I81</f>
        <v>795.78</v>
      </c>
      <c r="J77" s="589"/>
      <c r="K77" s="131">
        <f>I77/G77*100</f>
        <v>397.89</v>
      </c>
    </row>
    <row r="78" spans="1:11" s="45" customFormat="1" x14ac:dyDescent="0.25">
      <c r="A78" s="26">
        <v>31</v>
      </c>
      <c r="B78" s="27" t="s">
        <v>175</v>
      </c>
      <c r="C78" s="27"/>
      <c r="D78" s="27"/>
      <c r="E78" s="27"/>
      <c r="F78" s="28"/>
      <c r="G78" s="590">
        <v>100</v>
      </c>
      <c r="H78" s="591"/>
      <c r="I78" s="590">
        <f>I79</f>
        <v>795.78</v>
      </c>
      <c r="J78" s="591"/>
      <c r="K78" s="213">
        <f>I78/G78*100</f>
        <v>795.78</v>
      </c>
    </row>
    <row r="79" spans="1:11" s="45" customFormat="1" x14ac:dyDescent="0.25">
      <c r="A79" s="15">
        <v>311</v>
      </c>
      <c r="B79" s="292" t="s">
        <v>176</v>
      </c>
      <c r="C79" s="292"/>
      <c r="D79" s="292"/>
      <c r="E79" s="292"/>
      <c r="F79" s="293"/>
      <c r="G79" s="590"/>
      <c r="H79" s="591"/>
      <c r="I79" s="590">
        <f>I80</f>
        <v>795.78</v>
      </c>
      <c r="J79" s="591"/>
      <c r="K79" s="129"/>
    </row>
    <row r="80" spans="1:11" s="45" customFormat="1" x14ac:dyDescent="0.25">
      <c r="A80" s="9">
        <v>3113</v>
      </c>
      <c r="B80" s="376" t="s">
        <v>43</v>
      </c>
      <c r="C80" s="376"/>
      <c r="D80" s="376"/>
      <c r="E80" s="376"/>
      <c r="F80" s="377"/>
      <c r="G80" s="548"/>
      <c r="H80" s="549"/>
      <c r="I80" s="592">
        <v>795.78</v>
      </c>
      <c r="J80" s="593"/>
      <c r="K80" s="129"/>
    </row>
    <row r="81" spans="1:13" s="45" customFormat="1" x14ac:dyDescent="0.25">
      <c r="A81" s="26">
        <v>32</v>
      </c>
      <c r="B81" s="292" t="s">
        <v>177</v>
      </c>
      <c r="C81" s="292"/>
      <c r="D81" s="292"/>
      <c r="E81" s="292"/>
      <c r="F81" s="293"/>
      <c r="G81" s="590">
        <v>100</v>
      </c>
      <c r="H81" s="591"/>
      <c r="I81" s="590">
        <f>I82</f>
        <v>0</v>
      </c>
      <c r="J81" s="591"/>
      <c r="K81" s="129">
        <f t="shared" ref="K81" si="4">I81/G81*100</f>
        <v>0</v>
      </c>
    </row>
    <row r="82" spans="1:13" s="45" customFormat="1" x14ac:dyDescent="0.25">
      <c r="A82" s="15">
        <v>323</v>
      </c>
      <c r="B82" s="292" t="s">
        <v>178</v>
      </c>
      <c r="C82" s="292"/>
      <c r="D82" s="292"/>
      <c r="E82" s="292"/>
      <c r="F82" s="293"/>
      <c r="G82" s="590"/>
      <c r="H82" s="591"/>
      <c r="I82" s="590">
        <f>I83</f>
        <v>0</v>
      </c>
      <c r="J82" s="591"/>
      <c r="K82" s="129"/>
    </row>
    <row r="83" spans="1:13" s="45" customFormat="1" x14ac:dyDescent="0.25">
      <c r="A83" s="9">
        <v>3237</v>
      </c>
      <c r="B83" s="376" t="s">
        <v>63</v>
      </c>
      <c r="C83" s="376"/>
      <c r="D83" s="376"/>
      <c r="E83" s="376"/>
      <c r="F83" s="377"/>
      <c r="G83" s="548"/>
      <c r="H83" s="549"/>
      <c r="I83" s="592">
        <v>0</v>
      </c>
      <c r="J83" s="593"/>
      <c r="K83" s="129"/>
    </row>
    <row r="84" spans="1:13" s="45" customFormat="1" x14ac:dyDescent="0.25">
      <c r="A84" s="561" t="s">
        <v>96</v>
      </c>
      <c r="B84" s="562"/>
      <c r="C84" s="562"/>
      <c r="D84" s="562"/>
      <c r="E84" s="562"/>
      <c r="F84" s="563"/>
      <c r="G84" s="532">
        <f>SUM(G86,G89,G93,G108,G111,G122,G127)</f>
        <v>32620</v>
      </c>
      <c r="H84" s="533"/>
      <c r="I84" s="532">
        <f>SUM(I86,I89,I93,I108,I111,I122,I127)</f>
        <v>4654.32</v>
      </c>
      <c r="J84" s="533"/>
      <c r="K84" s="536">
        <f>I84/G84*100</f>
        <v>14.268301655426118</v>
      </c>
    </row>
    <row r="85" spans="1:13" s="45" customFormat="1" x14ac:dyDescent="0.25">
      <c r="A85" s="567"/>
      <c r="B85" s="568"/>
      <c r="C85" s="568"/>
      <c r="D85" s="568"/>
      <c r="E85" s="568"/>
      <c r="F85" s="569"/>
      <c r="G85" s="564"/>
      <c r="H85" s="565"/>
      <c r="I85" s="564"/>
      <c r="J85" s="565"/>
      <c r="K85" s="566"/>
    </row>
    <row r="86" spans="1:13" s="45" customFormat="1" x14ac:dyDescent="0.25">
      <c r="A86" s="599" t="s">
        <v>233</v>
      </c>
      <c r="B86" s="600"/>
      <c r="C86" s="600"/>
      <c r="D86" s="600"/>
      <c r="E86" s="600"/>
      <c r="F86" s="601"/>
      <c r="G86" s="572">
        <f>G87</f>
        <v>10</v>
      </c>
      <c r="H86" s="573"/>
      <c r="I86" s="572">
        <f>I87</f>
        <v>0</v>
      </c>
      <c r="J86" s="573"/>
      <c r="K86" s="181">
        <f>I86/G86*100</f>
        <v>0</v>
      </c>
    </row>
    <row r="87" spans="1:13" s="45" customFormat="1" x14ac:dyDescent="0.25">
      <c r="A87" s="26">
        <v>32</v>
      </c>
      <c r="B87" s="27" t="s">
        <v>47</v>
      </c>
      <c r="C87" s="27"/>
      <c r="D87" s="27"/>
      <c r="E87" s="27"/>
      <c r="F87" s="211"/>
      <c r="G87" s="559">
        <v>10</v>
      </c>
      <c r="H87" s="560"/>
      <c r="I87" s="559">
        <f>I88</f>
        <v>0</v>
      </c>
      <c r="J87" s="560"/>
      <c r="K87" s="108">
        <f>I87/G87*100</f>
        <v>0</v>
      </c>
    </row>
    <row r="88" spans="1:13" s="45" customFormat="1" x14ac:dyDescent="0.25">
      <c r="A88" s="10">
        <v>3299</v>
      </c>
      <c r="B88" s="175" t="s">
        <v>66</v>
      </c>
      <c r="C88" s="175"/>
      <c r="D88" s="175"/>
      <c r="E88" s="175"/>
      <c r="F88" s="93"/>
      <c r="G88" s="238"/>
      <c r="H88" s="239"/>
      <c r="I88" s="238">
        <v>0</v>
      </c>
      <c r="J88" s="239"/>
      <c r="K88" s="182"/>
      <c r="L88"/>
      <c r="M88"/>
    </row>
    <row r="89" spans="1:13" s="45" customFormat="1" x14ac:dyDescent="0.25">
      <c r="A89" s="599" t="s">
        <v>234</v>
      </c>
      <c r="B89" s="600"/>
      <c r="C89" s="600"/>
      <c r="D89" s="600"/>
      <c r="E89" s="600"/>
      <c r="F89" s="601"/>
      <c r="G89" s="572">
        <f>G90</f>
        <v>20</v>
      </c>
      <c r="H89" s="573"/>
      <c r="I89" s="572">
        <f>I90</f>
        <v>0</v>
      </c>
      <c r="J89" s="573"/>
      <c r="K89" s="181">
        <f>I89/G89*100</f>
        <v>0</v>
      </c>
    </row>
    <row r="90" spans="1:13" s="45" customFormat="1" x14ac:dyDescent="0.25">
      <c r="A90" s="26">
        <v>32</v>
      </c>
      <c r="B90" s="597" t="s">
        <v>47</v>
      </c>
      <c r="C90" s="597"/>
      <c r="D90" s="597"/>
      <c r="E90" s="597"/>
      <c r="F90" s="598"/>
      <c r="G90" s="559">
        <v>20</v>
      </c>
      <c r="H90" s="560"/>
      <c r="I90" s="559">
        <f>SUM(I91:J92)</f>
        <v>0</v>
      </c>
      <c r="J90" s="560"/>
      <c r="K90" s="108">
        <v>0</v>
      </c>
    </row>
    <row r="91" spans="1:13" s="45" customFormat="1" x14ac:dyDescent="0.25">
      <c r="A91" s="10">
        <v>3293</v>
      </c>
      <c r="B91" s="376" t="s">
        <v>69</v>
      </c>
      <c r="C91" s="376"/>
      <c r="D91" s="376"/>
      <c r="E91" s="376"/>
      <c r="F91" s="377"/>
      <c r="G91" s="238"/>
      <c r="H91" s="239"/>
      <c r="I91" s="238">
        <v>0</v>
      </c>
      <c r="J91" s="239"/>
      <c r="K91" s="108"/>
    </row>
    <row r="92" spans="1:13" s="45" customFormat="1" x14ac:dyDescent="0.25">
      <c r="A92" s="10">
        <v>3299</v>
      </c>
      <c r="B92" s="376" t="s">
        <v>66</v>
      </c>
      <c r="C92" s="376"/>
      <c r="D92" s="376"/>
      <c r="E92" s="376"/>
      <c r="F92" s="377"/>
      <c r="G92" s="238"/>
      <c r="H92" s="239"/>
      <c r="I92" s="238">
        <v>0</v>
      </c>
      <c r="J92" s="239"/>
      <c r="K92" s="108"/>
    </row>
    <row r="93" spans="1:13" x14ac:dyDescent="0.25">
      <c r="A93" s="599" t="s">
        <v>235</v>
      </c>
      <c r="B93" s="600"/>
      <c r="C93" s="600"/>
      <c r="D93" s="600"/>
      <c r="E93" s="600"/>
      <c r="F93" s="601"/>
      <c r="G93" s="572">
        <f>G94+G97+G105+G103</f>
        <v>8530</v>
      </c>
      <c r="H93" s="573"/>
      <c r="I93" s="572">
        <f>I94+I97+I105+I103</f>
        <v>2097.12</v>
      </c>
      <c r="J93" s="573"/>
      <c r="K93" s="181">
        <f>I93/G93*100</f>
        <v>24.585228604923799</v>
      </c>
    </row>
    <row r="94" spans="1:13" x14ac:dyDescent="0.25">
      <c r="A94" s="26">
        <v>31</v>
      </c>
      <c r="B94" s="27" t="s">
        <v>175</v>
      </c>
      <c r="C94" s="27"/>
      <c r="D94" s="27"/>
      <c r="E94" s="27"/>
      <c r="F94" s="28"/>
      <c r="G94" s="559">
        <v>10</v>
      </c>
      <c r="H94" s="560"/>
      <c r="I94" s="559">
        <f>SUM(I95)</f>
        <v>0</v>
      </c>
      <c r="J94" s="560"/>
      <c r="K94" s="108">
        <v>0</v>
      </c>
    </row>
    <row r="95" spans="1:13" x14ac:dyDescent="0.25">
      <c r="A95" s="15">
        <v>311</v>
      </c>
      <c r="B95" s="292" t="s">
        <v>176</v>
      </c>
      <c r="C95" s="292"/>
      <c r="D95" s="292"/>
      <c r="E95" s="292"/>
      <c r="F95" s="293"/>
      <c r="G95" s="454"/>
      <c r="H95" s="423"/>
      <c r="I95" s="454">
        <f>I96</f>
        <v>0</v>
      </c>
      <c r="J95" s="423"/>
      <c r="K95" s="111"/>
    </row>
    <row r="96" spans="1:13" s="45" customFormat="1" x14ac:dyDescent="0.25">
      <c r="A96" s="9">
        <v>3113</v>
      </c>
      <c r="B96" s="376" t="s">
        <v>183</v>
      </c>
      <c r="C96" s="376"/>
      <c r="D96" s="376"/>
      <c r="E96" s="376"/>
      <c r="F96" s="377"/>
      <c r="G96" s="548"/>
      <c r="H96" s="239"/>
      <c r="I96" s="409">
        <v>0</v>
      </c>
      <c r="J96" s="410"/>
      <c r="K96" s="111"/>
    </row>
    <row r="97" spans="1:13" s="45" customFormat="1" ht="15.75" customHeight="1" x14ac:dyDescent="0.25">
      <c r="A97" s="15">
        <v>32</v>
      </c>
      <c r="B97" s="5" t="s">
        <v>47</v>
      </c>
      <c r="C97" s="5"/>
      <c r="D97" s="5"/>
      <c r="E97" s="5"/>
      <c r="F97" s="16"/>
      <c r="G97" s="454">
        <v>2510</v>
      </c>
      <c r="H97" s="423"/>
      <c r="I97" s="454">
        <f>SUM(I98:J102)</f>
        <v>0</v>
      </c>
      <c r="J97" s="423"/>
      <c r="K97" s="111">
        <f>I97/G97*100</f>
        <v>0</v>
      </c>
    </row>
    <row r="98" spans="1:13" s="45" customFormat="1" x14ac:dyDescent="0.25">
      <c r="A98" s="10">
        <v>3225</v>
      </c>
      <c r="B98" s="175" t="s">
        <v>184</v>
      </c>
      <c r="C98" s="175"/>
      <c r="D98" s="175"/>
      <c r="E98" s="175"/>
      <c r="F98" s="93"/>
      <c r="G98" s="238"/>
      <c r="H98" s="239"/>
      <c r="I98" s="238">
        <v>0</v>
      </c>
      <c r="J98" s="239"/>
      <c r="K98" s="182"/>
    </row>
    <row r="99" spans="1:13" s="45" customFormat="1" x14ac:dyDescent="0.25">
      <c r="A99" s="10">
        <v>3237</v>
      </c>
      <c r="B99" s="175" t="s">
        <v>180</v>
      </c>
      <c r="C99" s="175"/>
      <c r="D99" s="175"/>
      <c r="E99" s="175"/>
      <c r="F99" s="93"/>
      <c r="G99" s="238"/>
      <c r="H99" s="239"/>
      <c r="I99" s="238">
        <v>0</v>
      </c>
      <c r="J99" s="239"/>
      <c r="K99" s="182"/>
    </row>
    <row r="100" spans="1:13" x14ac:dyDescent="0.25">
      <c r="A100" s="10">
        <v>3239</v>
      </c>
      <c r="B100" s="175" t="s">
        <v>182</v>
      </c>
      <c r="C100" s="175"/>
      <c r="D100" s="175"/>
      <c r="E100" s="175"/>
      <c r="F100" s="93"/>
      <c r="G100" s="238"/>
      <c r="H100" s="239"/>
      <c r="I100" s="238">
        <v>0</v>
      </c>
      <c r="J100" s="239"/>
      <c r="K100" s="182"/>
    </row>
    <row r="101" spans="1:13" s="45" customFormat="1" x14ac:dyDescent="0.25">
      <c r="A101" s="10">
        <v>3296</v>
      </c>
      <c r="B101" s="376" t="s">
        <v>71</v>
      </c>
      <c r="C101" s="376"/>
      <c r="D101" s="376"/>
      <c r="E101" s="376"/>
      <c r="F101" s="377"/>
      <c r="G101" s="238"/>
      <c r="H101" s="239"/>
      <c r="I101" s="238">
        <v>0</v>
      </c>
      <c r="J101" s="239"/>
      <c r="K101" s="182"/>
    </row>
    <row r="102" spans="1:13" x14ac:dyDescent="0.25">
      <c r="A102" s="10">
        <v>3299</v>
      </c>
      <c r="B102" s="376" t="s">
        <v>66</v>
      </c>
      <c r="C102" s="376"/>
      <c r="D102" s="376"/>
      <c r="E102" s="376"/>
      <c r="F102" s="377"/>
      <c r="G102" s="238"/>
      <c r="H102" s="239"/>
      <c r="I102" s="238">
        <v>0</v>
      </c>
      <c r="J102" s="239"/>
      <c r="K102" s="182"/>
    </row>
    <row r="103" spans="1:13" s="45" customFormat="1" ht="29.25" customHeight="1" x14ac:dyDescent="0.25">
      <c r="A103" s="26">
        <v>37</v>
      </c>
      <c r="B103" s="312" t="s">
        <v>232</v>
      </c>
      <c r="C103" s="312"/>
      <c r="D103" s="312"/>
      <c r="E103" s="312"/>
      <c r="F103" s="313"/>
      <c r="G103" s="559">
        <v>4000</v>
      </c>
      <c r="H103" s="560"/>
      <c r="I103" s="559">
        <f>I104</f>
        <v>2097.12</v>
      </c>
      <c r="J103" s="560"/>
      <c r="K103" s="108">
        <f>I103/G103*100</f>
        <v>52.427999999999997</v>
      </c>
    </row>
    <row r="104" spans="1:13" s="45" customFormat="1" x14ac:dyDescent="0.25">
      <c r="A104" s="10">
        <v>37213</v>
      </c>
      <c r="B104" s="175" t="s">
        <v>188</v>
      </c>
      <c r="C104" s="175"/>
      <c r="D104" s="175"/>
      <c r="E104" s="175"/>
      <c r="F104" s="93"/>
      <c r="G104" s="409"/>
      <c r="H104" s="410"/>
      <c r="I104" s="409">
        <v>2097.12</v>
      </c>
      <c r="J104" s="410"/>
      <c r="K104" s="108"/>
    </row>
    <row r="105" spans="1:13" x14ac:dyDescent="0.25">
      <c r="A105" s="26">
        <v>42</v>
      </c>
      <c r="B105" s="27" t="s">
        <v>74</v>
      </c>
      <c r="C105" s="27"/>
      <c r="D105" s="27"/>
      <c r="E105" s="27"/>
      <c r="F105" s="211"/>
      <c r="G105" s="559">
        <v>2010</v>
      </c>
      <c r="H105" s="560"/>
      <c r="I105" s="559">
        <f>SUM(I106:J107)</f>
        <v>0</v>
      </c>
      <c r="J105" s="560"/>
      <c r="K105" s="108">
        <f t="shared" ref="K105" si="5">I105/G105*100</f>
        <v>0</v>
      </c>
    </row>
    <row r="106" spans="1:13" x14ac:dyDescent="0.25">
      <c r="A106" s="10">
        <v>4227</v>
      </c>
      <c r="B106" s="175" t="s">
        <v>185</v>
      </c>
      <c r="C106" s="175"/>
      <c r="D106" s="175"/>
      <c r="E106" s="175"/>
      <c r="F106" s="93"/>
      <c r="G106" s="409"/>
      <c r="H106" s="410"/>
      <c r="I106" s="409">
        <v>0</v>
      </c>
      <c r="J106" s="410"/>
      <c r="K106" s="108"/>
    </row>
    <row r="107" spans="1:13" x14ac:dyDescent="0.25">
      <c r="A107" s="21">
        <v>4241</v>
      </c>
      <c r="B107" s="3" t="s">
        <v>97</v>
      </c>
      <c r="C107" s="3"/>
      <c r="D107" s="3"/>
      <c r="E107" s="3"/>
      <c r="F107" s="212"/>
      <c r="G107" s="570"/>
      <c r="H107" s="571"/>
      <c r="I107" s="570">
        <v>0</v>
      </c>
      <c r="J107" s="571"/>
      <c r="K107" s="108"/>
    </row>
    <row r="108" spans="1:13" x14ac:dyDescent="0.25">
      <c r="A108" s="599" t="s">
        <v>236</v>
      </c>
      <c r="B108" s="600"/>
      <c r="C108" s="600"/>
      <c r="D108" s="600"/>
      <c r="E108" s="600"/>
      <c r="F108" s="601"/>
      <c r="G108" s="572">
        <f>G109</f>
        <v>10</v>
      </c>
      <c r="H108" s="573"/>
      <c r="I108" s="572">
        <f>I109</f>
        <v>0</v>
      </c>
      <c r="J108" s="573"/>
      <c r="K108" s="181">
        <v>0</v>
      </c>
    </row>
    <row r="109" spans="1:13" x14ac:dyDescent="0.25">
      <c r="A109" s="26">
        <v>42</v>
      </c>
      <c r="B109" s="27" t="s">
        <v>74</v>
      </c>
      <c r="C109" s="27"/>
      <c r="D109" s="27"/>
      <c r="E109" s="27"/>
      <c r="F109" s="211"/>
      <c r="G109" s="559">
        <v>10</v>
      </c>
      <c r="H109" s="560"/>
      <c r="I109" s="559">
        <f>I110</f>
        <v>0</v>
      </c>
      <c r="J109" s="560"/>
      <c r="K109" s="108">
        <v>0</v>
      </c>
    </row>
    <row r="110" spans="1:13" x14ac:dyDescent="0.25">
      <c r="A110" s="21">
        <v>4241</v>
      </c>
      <c r="B110" s="3" t="s">
        <v>97</v>
      </c>
      <c r="C110" s="3"/>
      <c r="D110" s="3"/>
      <c r="E110" s="3"/>
      <c r="F110" s="212"/>
      <c r="G110" s="574"/>
      <c r="H110" s="575"/>
      <c r="I110" s="574">
        <v>0</v>
      </c>
      <c r="J110" s="575"/>
      <c r="K110" s="106"/>
    </row>
    <row r="111" spans="1:13" s="45" customFormat="1" x14ac:dyDescent="0.25">
      <c r="A111" s="599" t="s">
        <v>237</v>
      </c>
      <c r="B111" s="600"/>
      <c r="C111" s="600"/>
      <c r="D111" s="600"/>
      <c r="E111" s="600"/>
      <c r="F111" s="601"/>
      <c r="G111" s="572">
        <f>G112+G120</f>
        <v>18030</v>
      </c>
      <c r="H111" s="573"/>
      <c r="I111" s="572">
        <f>I112+I120</f>
        <v>117.2</v>
      </c>
      <c r="J111" s="573"/>
      <c r="K111" s="174">
        <f>I111/G111*100</f>
        <v>0.65002773155851357</v>
      </c>
      <c r="L111"/>
      <c r="M111"/>
    </row>
    <row r="112" spans="1:13" s="45" customFormat="1" x14ac:dyDescent="0.25">
      <c r="A112" s="15">
        <v>32</v>
      </c>
      <c r="B112" s="5" t="s">
        <v>47</v>
      </c>
      <c r="C112" s="5"/>
      <c r="D112" s="5"/>
      <c r="E112" s="5"/>
      <c r="F112" s="16"/>
      <c r="G112" s="454">
        <v>18020</v>
      </c>
      <c r="H112" s="423"/>
      <c r="I112" s="454">
        <f>SUM(I113:J119)</f>
        <v>117.2</v>
      </c>
      <c r="J112" s="423"/>
      <c r="K112" s="111">
        <f>I112/G112*100</f>
        <v>0.65038845726970029</v>
      </c>
      <c r="L112"/>
      <c r="M112"/>
    </row>
    <row r="113" spans="1:11" s="45" customFormat="1" x14ac:dyDescent="0.25">
      <c r="A113" s="9">
        <v>3211</v>
      </c>
      <c r="B113" s="29" t="s">
        <v>49</v>
      </c>
      <c r="C113" s="29"/>
      <c r="D113" s="29"/>
      <c r="E113" s="29"/>
      <c r="F113" s="28"/>
      <c r="G113" s="238"/>
      <c r="H113" s="239"/>
      <c r="I113" s="238">
        <v>0</v>
      </c>
      <c r="J113" s="239"/>
      <c r="K113" s="106"/>
    </row>
    <row r="114" spans="1:11" s="45" customFormat="1" x14ac:dyDescent="0.25">
      <c r="A114" s="9">
        <v>3221</v>
      </c>
      <c r="B114" s="175" t="s">
        <v>120</v>
      </c>
      <c r="C114" s="29"/>
      <c r="D114" s="29"/>
      <c r="E114" s="29"/>
      <c r="F114" s="28"/>
      <c r="G114" s="238"/>
      <c r="H114" s="239"/>
      <c r="I114" s="238">
        <v>0</v>
      </c>
      <c r="J114" s="239"/>
      <c r="K114" s="182"/>
    </row>
    <row r="115" spans="1:11" s="45" customFormat="1" x14ac:dyDescent="0.25">
      <c r="A115" s="10">
        <v>3235</v>
      </c>
      <c r="B115" s="175" t="s">
        <v>181</v>
      </c>
      <c r="C115" s="175"/>
      <c r="D115" s="175"/>
      <c r="E115" s="175"/>
      <c r="F115" s="93"/>
      <c r="G115" s="238"/>
      <c r="H115" s="239"/>
      <c r="I115" s="238">
        <v>0</v>
      </c>
      <c r="J115" s="239"/>
      <c r="K115" s="182"/>
    </row>
    <row r="116" spans="1:11" s="45" customFormat="1" x14ac:dyDescent="0.25">
      <c r="A116" s="9">
        <v>3239</v>
      </c>
      <c r="B116" s="29" t="s">
        <v>187</v>
      </c>
      <c r="C116" s="29"/>
      <c r="D116" s="29"/>
      <c r="E116" s="29"/>
      <c r="F116" s="28"/>
      <c r="G116" s="238"/>
      <c r="H116" s="239"/>
      <c r="I116" s="238">
        <v>0</v>
      </c>
      <c r="J116" s="239"/>
      <c r="K116" s="106"/>
    </row>
    <row r="117" spans="1:11" s="45" customFormat="1" x14ac:dyDescent="0.25">
      <c r="A117" s="9">
        <v>3293</v>
      </c>
      <c r="B117" s="376" t="s">
        <v>69</v>
      </c>
      <c r="C117" s="376"/>
      <c r="D117" s="376"/>
      <c r="E117" s="376"/>
      <c r="F117" s="377"/>
      <c r="G117" s="238"/>
      <c r="H117" s="239"/>
      <c r="I117" s="238">
        <v>0</v>
      </c>
      <c r="J117" s="239"/>
      <c r="K117" s="106"/>
    </row>
    <row r="118" spans="1:11" s="45" customFormat="1" x14ac:dyDescent="0.25">
      <c r="A118" s="9">
        <v>3296</v>
      </c>
      <c r="B118" s="29" t="s">
        <v>71</v>
      </c>
      <c r="C118" s="29"/>
      <c r="D118" s="29"/>
      <c r="E118" s="29"/>
      <c r="F118" s="28"/>
      <c r="G118" s="238"/>
      <c r="H118" s="239"/>
      <c r="I118" s="238">
        <v>0</v>
      </c>
      <c r="J118" s="239"/>
      <c r="K118" s="106"/>
    </row>
    <row r="119" spans="1:11" s="45" customFormat="1" x14ac:dyDescent="0.25">
      <c r="A119" s="9">
        <v>3299</v>
      </c>
      <c r="B119" s="29" t="s">
        <v>66</v>
      </c>
      <c r="C119" s="29"/>
      <c r="D119" s="29"/>
      <c r="E119" s="29"/>
      <c r="F119" s="28"/>
      <c r="G119" s="238"/>
      <c r="H119" s="239"/>
      <c r="I119" s="238">
        <v>117.2</v>
      </c>
      <c r="J119" s="239"/>
      <c r="K119" s="106"/>
    </row>
    <row r="120" spans="1:11" s="45" customFormat="1" x14ac:dyDescent="0.25">
      <c r="A120" s="26">
        <v>42</v>
      </c>
      <c r="B120" s="27" t="s">
        <v>74</v>
      </c>
      <c r="C120" s="27"/>
      <c r="D120" s="27"/>
      <c r="E120" s="27"/>
      <c r="F120" s="211"/>
      <c r="G120" s="454">
        <v>10</v>
      </c>
      <c r="H120" s="423"/>
      <c r="I120" s="454">
        <v>0</v>
      </c>
      <c r="J120" s="423"/>
      <c r="K120" s="108">
        <f>I120/G120*100</f>
        <v>0</v>
      </c>
    </row>
    <row r="121" spans="1:11" s="45" customFormat="1" x14ac:dyDescent="0.25">
      <c r="A121" s="10">
        <v>4241</v>
      </c>
      <c r="B121" s="3" t="s">
        <v>78</v>
      </c>
      <c r="C121" s="175"/>
      <c r="D121" s="175"/>
      <c r="E121" s="175"/>
      <c r="F121" s="93"/>
      <c r="G121" s="238"/>
      <c r="H121" s="239"/>
      <c r="I121" s="238">
        <v>0</v>
      </c>
      <c r="J121" s="239"/>
      <c r="K121" s="182"/>
    </row>
    <row r="122" spans="1:11" s="45" customFormat="1" x14ac:dyDescent="0.25">
      <c r="A122" s="599" t="s">
        <v>238</v>
      </c>
      <c r="B122" s="600"/>
      <c r="C122" s="600"/>
      <c r="D122" s="600"/>
      <c r="E122" s="600"/>
      <c r="F122" s="601"/>
      <c r="G122" s="572">
        <f>G123</f>
        <v>6010</v>
      </c>
      <c r="H122" s="573"/>
      <c r="I122" s="572">
        <f>I123</f>
        <v>2440</v>
      </c>
      <c r="J122" s="573"/>
      <c r="K122" s="181">
        <f>I122/G122*100</f>
        <v>40.59900166389351</v>
      </c>
    </row>
    <row r="123" spans="1:11" s="45" customFormat="1" x14ac:dyDescent="0.25">
      <c r="A123" s="26">
        <v>32</v>
      </c>
      <c r="B123" s="27" t="s">
        <v>47</v>
      </c>
      <c r="C123" s="27"/>
      <c r="D123" s="27"/>
      <c r="E123" s="27"/>
      <c r="F123" s="211"/>
      <c r="G123" s="559">
        <v>6010</v>
      </c>
      <c r="H123" s="560"/>
      <c r="I123" s="559">
        <f>SUM(I124:J126)</f>
        <v>2440</v>
      </c>
      <c r="J123" s="560"/>
      <c r="K123" s="208">
        <f>I123/G123*100</f>
        <v>40.59900166389351</v>
      </c>
    </row>
    <row r="124" spans="1:11" s="45" customFormat="1" x14ac:dyDescent="0.25">
      <c r="A124" s="10">
        <v>3211</v>
      </c>
      <c r="B124" s="3" t="s">
        <v>186</v>
      </c>
      <c r="C124" s="175"/>
      <c r="D124" s="175"/>
      <c r="E124" s="175"/>
      <c r="F124" s="93"/>
      <c r="G124" s="238"/>
      <c r="H124" s="239"/>
      <c r="I124" s="238">
        <v>1890</v>
      </c>
      <c r="J124" s="239"/>
      <c r="K124" s="112"/>
    </row>
    <row r="125" spans="1:11" s="45" customFormat="1" x14ac:dyDescent="0.25">
      <c r="A125" s="21">
        <v>3235</v>
      </c>
      <c r="B125" s="3" t="s">
        <v>61</v>
      </c>
      <c r="C125" s="175"/>
      <c r="D125" s="175"/>
      <c r="E125" s="175"/>
      <c r="F125" s="93"/>
      <c r="G125" s="238"/>
      <c r="H125" s="239"/>
      <c r="I125" s="238">
        <v>0</v>
      </c>
      <c r="J125" s="239"/>
      <c r="K125" s="112"/>
    </row>
    <row r="126" spans="1:11" x14ac:dyDescent="0.25">
      <c r="A126" s="21">
        <v>3299</v>
      </c>
      <c r="B126" s="175" t="s">
        <v>66</v>
      </c>
      <c r="C126" s="175"/>
      <c r="D126" s="175"/>
      <c r="E126" s="175"/>
      <c r="F126" s="93"/>
      <c r="G126" s="238"/>
      <c r="H126" s="239"/>
      <c r="I126" s="238">
        <v>550</v>
      </c>
      <c r="J126" s="239"/>
      <c r="K126" s="112"/>
    </row>
    <row r="127" spans="1:11" x14ac:dyDescent="0.25">
      <c r="A127" s="599" t="s">
        <v>239</v>
      </c>
      <c r="B127" s="600"/>
      <c r="C127" s="600"/>
      <c r="D127" s="600"/>
      <c r="E127" s="600"/>
      <c r="F127" s="601"/>
      <c r="G127" s="572">
        <f>G128</f>
        <v>10</v>
      </c>
      <c r="H127" s="573"/>
      <c r="I127" s="572">
        <f>I128</f>
        <v>0</v>
      </c>
      <c r="J127" s="573"/>
      <c r="K127" s="181">
        <v>0</v>
      </c>
    </row>
    <row r="128" spans="1:11" x14ac:dyDescent="0.25">
      <c r="A128" s="26">
        <v>32</v>
      </c>
      <c r="B128" s="27" t="s">
        <v>47</v>
      </c>
      <c r="C128" s="27"/>
      <c r="D128" s="27"/>
      <c r="E128" s="27"/>
      <c r="F128" s="211"/>
      <c r="G128" s="559">
        <v>10</v>
      </c>
      <c r="H128" s="560"/>
      <c r="I128" s="559">
        <f>I129</f>
        <v>0</v>
      </c>
      <c r="J128" s="560"/>
      <c r="K128" s="108">
        <f>I128/G128*100</f>
        <v>0</v>
      </c>
    </row>
    <row r="129" spans="1:13" s="45" customFormat="1" x14ac:dyDescent="0.25">
      <c r="A129" s="10">
        <v>3299</v>
      </c>
      <c r="B129" s="3" t="s">
        <v>66</v>
      </c>
      <c r="C129" s="175"/>
      <c r="D129" s="175"/>
      <c r="E129" s="175"/>
      <c r="F129" s="93"/>
      <c r="G129" s="238"/>
      <c r="H129" s="239"/>
      <c r="I129" s="238">
        <v>0</v>
      </c>
      <c r="J129" s="239"/>
      <c r="K129" s="182"/>
    </row>
    <row r="130" spans="1:13" s="45" customFormat="1" x14ac:dyDescent="0.25">
      <c r="A130" s="561" t="s">
        <v>98</v>
      </c>
      <c r="B130" s="562"/>
      <c r="C130" s="562"/>
      <c r="D130" s="562"/>
      <c r="E130" s="562"/>
      <c r="F130" s="563"/>
      <c r="G130" s="572">
        <f>G132</f>
        <v>4693.04</v>
      </c>
      <c r="H130" s="573"/>
      <c r="I130" s="572">
        <f>I132</f>
        <v>3329.04</v>
      </c>
      <c r="J130" s="573"/>
      <c r="K130" s="536">
        <v>0</v>
      </c>
    </row>
    <row r="131" spans="1:13" s="45" customFormat="1" x14ac:dyDescent="0.25">
      <c r="A131" s="567" t="s">
        <v>95</v>
      </c>
      <c r="B131" s="568"/>
      <c r="C131" s="568"/>
      <c r="D131" s="568"/>
      <c r="E131" s="568"/>
      <c r="F131" s="569"/>
      <c r="G131" s="572"/>
      <c r="H131" s="573"/>
      <c r="I131" s="572"/>
      <c r="J131" s="573"/>
      <c r="K131" s="566"/>
    </row>
    <row r="132" spans="1:13" s="45" customFormat="1" x14ac:dyDescent="0.25">
      <c r="A132" s="26">
        <v>32</v>
      </c>
      <c r="B132" s="27" t="s">
        <v>47</v>
      </c>
      <c r="C132" s="27"/>
      <c r="D132" s="27"/>
      <c r="E132" s="27"/>
      <c r="F132" s="211"/>
      <c r="G132" s="559">
        <v>4693.04</v>
      </c>
      <c r="H132" s="560"/>
      <c r="I132" s="559">
        <f>SUM(I133:J135)</f>
        <v>3329.04</v>
      </c>
      <c r="J132" s="560"/>
      <c r="K132" s="108">
        <v>0</v>
      </c>
    </row>
    <row r="133" spans="1:13" s="45" customFormat="1" x14ac:dyDescent="0.25">
      <c r="A133" s="10">
        <v>3291</v>
      </c>
      <c r="B133" s="576" t="s">
        <v>190</v>
      </c>
      <c r="C133" s="576"/>
      <c r="D133" s="576"/>
      <c r="E133" s="576"/>
      <c r="F133" s="577"/>
      <c r="G133" s="238"/>
      <c r="H133" s="239"/>
      <c r="I133" s="238">
        <v>1674.04</v>
      </c>
      <c r="J133" s="239"/>
      <c r="K133" s="182"/>
    </row>
    <row r="134" spans="1:13" s="45" customFormat="1" x14ac:dyDescent="0.25">
      <c r="A134" s="9">
        <v>3293</v>
      </c>
      <c r="B134" s="576" t="s">
        <v>69</v>
      </c>
      <c r="C134" s="576"/>
      <c r="D134" s="576"/>
      <c r="E134" s="576"/>
      <c r="F134" s="577"/>
      <c r="G134" s="238"/>
      <c r="H134" s="239"/>
      <c r="I134" s="238">
        <v>500</v>
      </c>
      <c r="J134" s="239"/>
      <c r="K134" s="108"/>
      <c r="L134"/>
      <c r="M134"/>
    </row>
    <row r="135" spans="1:13" s="45" customFormat="1" x14ac:dyDescent="0.25">
      <c r="A135" s="9">
        <v>3235</v>
      </c>
      <c r="B135" s="576" t="s">
        <v>61</v>
      </c>
      <c r="C135" s="576"/>
      <c r="D135" s="576"/>
      <c r="E135" s="576"/>
      <c r="F135" s="577"/>
      <c r="G135" s="238"/>
      <c r="H135" s="239"/>
      <c r="I135" s="238">
        <v>1155</v>
      </c>
      <c r="J135" s="239"/>
      <c r="K135" s="182"/>
      <c r="L135"/>
      <c r="M135"/>
    </row>
    <row r="136" spans="1:13" x14ac:dyDescent="0.25">
      <c r="A136" s="561" t="s">
        <v>121</v>
      </c>
      <c r="B136" s="562"/>
      <c r="C136" s="562"/>
      <c r="D136" s="562"/>
      <c r="E136" s="562"/>
      <c r="F136" s="563"/>
      <c r="G136" s="532">
        <f>G138</f>
        <v>730.02</v>
      </c>
      <c r="H136" s="533"/>
      <c r="I136" s="532">
        <f>I138</f>
        <v>730.02</v>
      </c>
      <c r="J136" s="533"/>
      <c r="K136" s="536">
        <v>0</v>
      </c>
    </row>
    <row r="137" spans="1:13" x14ac:dyDescent="0.25">
      <c r="A137" s="567" t="s">
        <v>228</v>
      </c>
      <c r="B137" s="568"/>
      <c r="C137" s="568"/>
      <c r="D137" s="568"/>
      <c r="E137" s="568"/>
      <c r="F137" s="569"/>
      <c r="G137" s="564"/>
      <c r="H137" s="565"/>
      <c r="I137" s="564"/>
      <c r="J137" s="565"/>
      <c r="K137" s="566" t="e">
        <f>I137/#REF!*100</f>
        <v>#REF!</v>
      </c>
    </row>
    <row r="138" spans="1:13" x14ac:dyDescent="0.25">
      <c r="A138" s="26">
        <v>32</v>
      </c>
      <c r="B138" s="27" t="s">
        <v>47</v>
      </c>
      <c r="C138" s="27"/>
      <c r="D138" s="27"/>
      <c r="E138" s="27"/>
      <c r="F138" s="211"/>
      <c r="G138" s="559">
        <v>730.02</v>
      </c>
      <c r="H138" s="560"/>
      <c r="I138" s="559">
        <f>I139</f>
        <v>730.02</v>
      </c>
      <c r="J138" s="560"/>
      <c r="K138" s="108">
        <v>0</v>
      </c>
    </row>
    <row r="139" spans="1:13" x14ac:dyDescent="0.25">
      <c r="A139" s="21">
        <v>3237</v>
      </c>
      <c r="B139" s="3" t="s">
        <v>122</v>
      </c>
      <c r="C139" s="3"/>
      <c r="D139" s="3"/>
      <c r="E139" s="3"/>
      <c r="F139" s="212"/>
      <c r="G139" s="238"/>
      <c r="H139" s="239"/>
      <c r="I139" s="238">
        <v>730.02</v>
      </c>
      <c r="J139" s="239"/>
      <c r="K139" s="106"/>
    </row>
    <row r="140" spans="1:13" x14ac:dyDescent="0.25">
      <c r="A140" s="561" t="s">
        <v>240</v>
      </c>
      <c r="B140" s="562"/>
      <c r="C140" s="562"/>
      <c r="D140" s="562"/>
      <c r="E140" s="562"/>
      <c r="F140" s="563"/>
      <c r="G140" s="532">
        <f>G142</f>
        <v>3125</v>
      </c>
      <c r="H140" s="533"/>
      <c r="I140" s="532">
        <f>I142</f>
        <v>3125</v>
      </c>
      <c r="J140" s="533"/>
      <c r="K140" s="536">
        <v>0</v>
      </c>
    </row>
    <row r="141" spans="1:13" x14ac:dyDescent="0.25">
      <c r="A141" s="567" t="s">
        <v>228</v>
      </c>
      <c r="B141" s="568"/>
      <c r="C141" s="568"/>
      <c r="D141" s="568"/>
      <c r="E141" s="568"/>
      <c r="F141" s="569"/>
      <c r="G141" s="564"/>
      <c r="H141" s="565"/>
      <c r="I141" s="564"/>
      <c r="J141" s="565"/>
      <c r="K141" s="566" t="e">
        <f>I141/#REF!*100</f>
        <v>#REF!</v>
      </c>
    </row>
    <row r="142" spans="1:13" x14ac:dyDescent="0.25">
      <c r="A142" s="26">
        <v>42</v>
      </c>
      <c r="B142" s="27" t="s">
        <v>74</v>
      </c>
      <c r="C142" s="27"/>
      <c r="D142" s="27"/>
      <c r="E142" s="27"/>
      <c r="F142" s="211"/>
      <c r="G142" s="559">
        <v>3125</v>
      </c>
      <c r="H142" s="560"/>
      <c r="I142" s="559">
        <f>I143</f>
        <v>3125</v>
      </c>
      <c r="J142" s="560"/>
      <c r="K142" s="108">
        <v>0</v>
      </c>
    </row>
    <row r="143" spans="1:13" x14ac:dyDescent="0.25">
      <c r="A143" s="21">
        <v>4264</v>
      </c>
      <c r="B143" s="3" t="s">
        <v>241</v>
      </c>
      <c r="C143" s="3"/>
      <c r="D143" s="3"/>
      <c r="E143" s="3"/>
      <c r="F143" s="212"/>
      <c r="G143" s="238"/>
      <c r="H143" s="239"/>
      <c r="I143" s="238">
        <v>3125</v>
      </c>
      <c r="J143" s="239"/>
      <c r="K143" s="106"/>
    </row>
    <row r="144" spans="1:13" x14ac:dyDescent="0.25">
      <c r="A144" s="561" t="s">
        <v>123</v>
      </c>
      <c r="B144" s="562"/>
      <c r="C144" s="562"/>
      <c r="D144" s="562"/>
      <c r="E144" s="562"/>
      <c r="F144" s="563"/>
      <c r="G144" s="532">
        <f>G146</f>
        <v>1755</v>
      </c>
      <c r="H144" s="533"/>
      <c r="I144" s="532">
        <f>I146</f>
        <v>0</v>
      </c>
      <c r="J144" s="533"/>
      <c r="K144" s="536">
        <v>0</v>
      </c>
    </row>
    <row r="145" spans="1:11" x14ac:dyDescent="0.25">
      <c r="A145" s="567" t="s">
        <v>242</v>
      </c>
      <c r="B145" s="568"/>
      <c r="C145" s="568"/>
      <c r="D145" s="568"/>
      <c r="E145" s="568"/>
      <c r="F145" s="569"/>
      <c r="G145" s="564"/>
      <c r="H145" s="565"/>
      <c r="I145" s="564"/>
      <c r="J145" s="565"/>
      <c r="K145" s="566" t="e">
        <f>I145/#REF!*100</f>
        <v>#REF!</v>
      </c>
    </row>
    <row r="146" spans="1:11" ht="15" customHeight="1" x14ac:dyDescent="0.25">
      <c r="A146" s="26">
        <v>38</v>
      </c>
      <c r="B146" s="27" t="s">
        <v>118</v>
      </c>
      <c r="C146" s="27"/>
      <c r="D146" s="27"/>
      <c r="E146" s="27"/>
      <c r="F146" s="211"/>
      <c r="G146" s="559">
        <v>1755</v>
      </c>
      <c r="H146" s="560"/>
      <c r="I146" s="559">
        <f>I147</f>
        <v>0</v>
      </c>
      <c r="J146" s="560"/>
      <c r="K146" s="108">
        <v>0</v>
      </c>
    </row>
    <row r="147" spans="1:11" x14ac:dyDescent="0.25">
      <c r="A147" s="21">
        <v>3812</v>
      </c>
      <c r="B147" s="3" t="s">
        <v>149</v>
      </c>
      <c r="C147" s="3"/>
      <c r="D147" s="3"/>
      <c r="E147" s="3"/>
      <c r="F147" s="212"/>
      <c r="G147" s="238"/>
      <c r="H147" s="239"/>
      <c r="I147" s="238">
        <v>0</v>
      </c>
      <c r="J147" s="239"/>
      <c r="K147" s="106"/>
    </row>
    <row r="148" spans="1:11" x14ac:dyDescent="0.25">
      <c r="A148" s="561" t="s">
        <v>243</v>
      </c>
      <c r="B148" s="562"/>
      <c r="C148" s="562"/>
      <c r="D148" s="562"/>
      <c r="E148" s="562"/>
      <c r="F148" s="563"/>
      <c r="G148" s="532">
        <f>G150</f>
        <v>0</v>
      </c>
      <c r="H148" s="533"/>
      <c r="I148" s="532">
        <f>I150</f>
        <v>1071</v>
      </c>
      <c r="J148" s="533"/>
      <c r="K148" s="536">
        <v>0</v>
      </c>
    </row>
    <row r="149" spans="1:11" s="45" customFormat="1" x14ac:dyDescent="0.25">
      <c r="A149" s="567" t="s">
        <v>237</v>
      </c>
      <c r="B149" s="568"/>
      <c r="C149" s="568"/>
      <c r="D149" s="568"/>
      <c r="E149" s="568"/>
      <c r="F149" s="569"/>
      <c r="G149" s="564"/>
      <c r="H149" s="565"/>
      <c r="I149" s="564"/>
      <c r="J149" s="565"/>
      <c r="K149" s="566" t="e">
        <f>I149/#REF!*100</f>
        <v>#REF!</v>
      </c>
    </row>
    <row r="150" spans="1:11" x14ac:dyDescent="0.25">
      <c r="A150" s="26">
        <v>32</v>
      </c>
      <c r="B150" s="27" t="s">
        <v>47</v>
      </c>
      <c r="C150" s="27"/>
      <c r="D150" s="27"/>
      <c r="E150" s="27"/>
      <c r="F150" s="211"/>
      <c r="G150" s="559"/>
      <c r="H150" s="560"/>
      <c r="I150" s="559">
        <f>I151</f>
        <v>1071</v>
      </c>
      <c r="J150" s="560"/>
      <c r="K150" s="108">
        <v>0</v>
      </c>
    </row>
    <row r="151" spans="1:11" x14ac:dyDescent="0.25">
      <c r="A151" s="21">
        <v>3221</v>
      </c>
      <c r="B151" s="3" t="s">
        <v>120</v>
      </c>
      <c r="C151" s="3"/>
      <c r="D151" s="3"/>
      <c r="E151" s="3"/>
      <c r="F151" s="212"/>
      <c r="G151" s="238"/>
      <c r="H151" s="239"/>
      <c r="I151" s="238">
        <v>1071</v>
      </c>
      <c r="J151" s="239"/>
      <c r="K151" s="106"/>
    </row>
    <row r="152" spans="1:11" x14ac:dyDescent="0.25">
      <c r="A152" s="550" t="s">
        <v>100</v>
      </c>
      <c r="B152" s="551"/>
      <c r="C152" s="551"/>
      <c r="D152" s="551"/>
      <c r="E152" s="551"/>
      <c r="F152" s="552"/>
      <c r="G152" s="553">
        <f>G153+G167+G171</f>
        <v>166487.86000000002</v>
      </c>
      <c r="H152" s="554"/>
      <c r="I152" s="553">
        <f>I153+I167+I171</f>
        <v>243953.02000000002</v>
      </c>
      <c r="J152" s="554"/>
      <c r="K152" s="209">
        <f>I152/G152*100</f>
        <v>146.529014187581</v>
      </c>
    </row>
    <row r="153" spans="1:11" s="45" customFormat="1" x14ac:dyDescent="0.25">
      <c r="A153" s="529" t="s">
        <v>244</v>
      </c>
      <c r="B153" s="530"/>
      <c r="C153" s="530"/>
      <c r="D153" s="530"/>
      <c r="E153" s="530"/>
      <c r="F153" s="531"/>
      <c r="G153" s="532">
        <f>G156+G165</f>
        <v>33571.730000000003</v>
      </c>
      <c r="H153" s="533"/>
      <c r="I153" s="532">
        <f>I156+I165</f>
        <v>28685.379999999997</v>
      </c>
      <c r="J153" s="533"/>
      <c r="K153" s="536">
        <f>I153/G153*100</f>
        <v>85.445045578526916</v>
      </c>
    </row>
    <row r="154" spans="1:11" x14ac:dyDescent="0.25">
      <c r="A154" s="538" t="s">
        <v>248</v>
      </c>
      <c r="B154" s="539"/>
      <c r="C154" s="539"/>
      <c r="D154" s="539"/>
      <c r="E154" s="539"/>
      <c r="F154" s="540"/>
      <c r="G154" s="534"/>
      <c r="H154" s="535"/>
      <c r="I154" s="534"/>
      <c r="J154" s="535"/>
      <c r="K154" s="537"/>
    </row>
    <row r="155" spans="1:11" s="45" customFormat="1" x14ac:dyDescent="0.25">
      <c r="A155" s="602" t="s">
        <v>245</v>
      </c>
      <c r="B155" s="603"/>
      <c r="C155" s="603"/>
      <c r="D155" s="603"/>
      <c r="E155" s="603"/>
      <c r="F155" s="604"/>
      <c r="G155" s="564"/>
      <c r="H155" s="565"/>
      <c r="I155" s="564"/>
      <c r="J155" s="565"/>
      <c r="K155" s="566"/>
    </row>
    <row r="156" spans="1:11" x14ac:dyDescent="0.25">
      <c r="A156" s="26">
        <v>31</v>
      </c>
      <c r="B156" s="27" t="s">
        <v>41</v>
      </c>
      <c r="C156" s="27"/>
      <c r="D156" s="27"/>
      <c r="E156" s="27"/>
      <c r="F156" s="211"/>
      <c r="G156" s="559">
        <v>32748.54</v>
      </c>
      <c r="H156" s="560"/>
      <c r="I156" s="559">
        <f>SUM(I157:J164)</f>
        <v>27974.739999999998</v>
      </c>
      <c r="J156" s="560"/>
      <c r="K156" s="108">
        <f>I156/G156*100</f>
        <v>85.422861599326254</v>
      </c>
    </row>
    <row r="157" spans="1:11" s="45" customFormat="1" x14ac:dyDescent="0.25">
      <c r="A157" s="9">
        <v>3111</v>
      </c>
      <c r="B157" s="29" t="s">
        <v>43</v>
      </c>
      <c r="C157" s="29"/>
      <c r="D157" s="29"/>
      <c r="E157" s="29"/>
      <c r="F157" s="28" t="s">
        <v>246</v>
      </c>
      <c r="G157" s="236"/>
      <c r="H157" s="237"/>
      <c r="I157" s="236">
        <v>11224.08</v>
      </c>
      <c r="J157" s="237"/>
      <c r="K157" s="106"/>
    </row>
    <row r="158" spans="1:11" s="45" customFormat="1" x14ac:dyDescent="0.25">
      <c r="A158" s="9">
        <v>3111</v>
      </c>
      <c r="B158" s="29" t="s">
        <v>43</v>
      </c>
      <c r="C158" s="29"/>
      <c r="D158" s="29"/>
      <c r="E158" s="29"/>
      <c r="F158" s="28" t="s">
        <v>247</v>
      </c>
      <c r="G158" s="236"/>
      <c r="H158" s="237"/>
      <c r="I158" s="236">
        <v>3919.52</v>
      </c>
      <c r="J158" s="237"/>
      <c r="K158" s="106"/>
    </row>
    <row r="159" spans="1:11" s="45" customFormat="1" x14ac:dyDescent="0.25">
      <c r="A159" s="10">
        <v>3111</v>
      </c>
      <c r="B159" s="175" t="s">
        <v>43</v>
      </c>
      <c r="C159" s="175"/>
      <c r="D159" s="175"/>
      <c r="E159" s="175"/>
      <c r="F159" s="93" t="s">
        <v>249</v>
      </c>
      <c r="G159" s="236"/>
      <c r="H159" s="237"/>
      <c r="I159" s="236">
        <v>7839.04</v>
      </c>
      <c r="J159" s="237"/>
      <c r="K159" s="106"/>
    </row>
    <row r="160" spans="1:11" s="45" customFormat="1" x14ac:dyDescent="0.25">
      <c r="A160" s="10">
        <v>3121</v>
      </c>
      <c r="B160" s="175" t="s">
        <v>44</v>
      </c>
      <c r="C160" s="175"/>
      <c r="D160" s="175"/>
      <c r="E160" s="175"/>
      <c r="F160" s="93" t="s">
        <v>246</v>
      </c>
      <c r="G160" s="236"/>
      <c r="H160" s="237"/>
      <c r="I160" s="236">
        <v>300</v>
      </c>
      <c r="J160" s="237"/>
      <c r="K160" s="106"/>
    </row>
    <row r="161" spans="1:11" s="45" customFormat="1" x14ac:dyDescent="0.25">
      <c r="A161" s="10">
        <v>3121</v>
      </c>
      <c r="B161" s="175" t="s">
        <v>44</v>
      </c>
      <c r="C161" s="175"/>
      <c r="D161" s="175"/>
      <c r="E161" s="175"/>
      <c r="F161" s="93" t="s">
        <v>247</v>
      </c>
      <c r="G161" s="238"/>
      <c r="H161" s="239"/>
      <c r="I161" s="238">
        <v>900</v>
      </c>
      <c r="J161" s="239"/>
      <c r="K161" s="106"/>
    </row>
    <row r="162" spans="1:11" s="45" customFormat="1" x14ac:dyDescent="0.25">
      <c r="A162" s="10">
        <v>3132</v>
      </c>
      <c r="B162" s="175" t="s">
        <v>119</v>
      </c>
      <c r="C162" s="175"/>
      <c r="D162" s="175"/>
      <c r="E162" s="175"/>
      <c r="F162" s="93" t="s">
        <v>250</v>
      </c>
      <c r="G162" s="238"/>
      <c r="H162" s="239"/>
      <c r="I162" s="238">
        <v>1293.42</v>
      </c>
      <c r="J162" s="239"/>
      <c r="K162" s="106"/>
    </row>
    <row r="163" spans="1:11" x14ac:dyDescent="0.25">
      <c r="A163" s="10">
        <v>3132</v>
      </c>
      <c r="B163" s="175" t="s">
        <v>45</v>
      </c>
      <c r="C163" s="175"/>
      <c r="D163" s="175"/>
      <c r="E163" s="175"/>
      <c r="F163" s="93" t="s">
        <v>246</v>
      </c>
      <c r="G163" s="238"/>
      <c r="H163" s="239"/>
      <c r="I163" s="238">
        <v>1851.97</v>
      </c>
      <c r="J163" s="239"/>
      <c r="K163" s="106"/>
    </row>
    <row r="164" spans="1:11" x14ac:dyDescent="0.25">
      <c r="A164" s="10">
        <v>3132</v>
      </c>
      <c r="B164" s="175" t="s">
        <v>45</v>
      </c>
      <c r="C164" s="175"/>
      <c r="D164" s="175"/>
      <c r="E164" s="175"/>
      <c r="F164" s="93" t="s">
        <v>247</v>
      </c>
      <c r="G164" s="238"/>
      <c r="H164" s="239"/>
      <c r="I164" s="238">
        <v>646.71</v>
      </c>
      <c r="J164" s="239"/>
      <c r="K164" s="106"/>
    </row>
    <row r="165" spans="1:11" s="45" customFormat="1" x14ac:dyDescent="0.25">
      <c r="A165" s="26">
        <v>32</v>
      </c>
      <c r="B165" s="27" t="s">
        <v>47</v>
      </c>
      <c r="C165" s="27"/>
      <c r="D165" s="27"/>
      <c r="E165" s="27"/>
      <c r="F165" s="211"/>
      <c r="G165" s="559">
        <v>823.19</v>
      </c>
      <c r="H165" s="560"/>
      <c r="I165" s="559">
        <f>I166</f>
        <v>710.64</v>
      </c>
      <c r="J165" s="560"/>
      <c r="K165" s="108">
        <f t="shared" ref="K165" si="6">I165/G165*100</f>
        <v>86.327579295180939</v>
      </c>
    </row>
    <row r="166" spans="1:11" s="45" customFormat="1" x14ac:dyDescent="0.25">
      <c r="A166" s="21">
        <v>3212</v>
      </c>
      <c r="B166" s="23" t="s">
        <v>101</v>
      </c>
      <c r="C166" s="3"/>
      <c r="D166" s="3"/>
      <c r="E166" s="3"/>
      <c r="F166" s="212" t="s">
        <v>246</v>
      </c>
      <c r="G166" s="570"/>
      <c r="H166" s="571"/>
      <c r="I166" s="570">
        <v>710.64</v>
      </c>
      <c r="J166" s="571"/>
      <c r="K166" s="106"/>
    </row>
    <row r="167" spans="1:11" x14ac:dyDescent="0.25">
      <c r="A167" s="529" t="s">
        <v>197</v>
      </c>
      <c r="B167" s="530"/>
      <c r="C167" s="530"/>
      <c r="D167" s="530"/>
      <c r="E167" s="530"/>
      <c r="F167" s="531"/>
      <c r="G167" s="532">
        <f>G169</f>
        <v>483</v>
      </c>
      <c r="H167" s="533"/>
      <c r="I167" s="532">
        <f>I169</f>
        <v>0</v>
      </c>
      <c r="J167" s="533"/>
      <c r="K167" s="536">
        <v>0</v>
      </c>
    </row>
    <row r="168" spans="1:11" x14ac:dyDescent="0.25">
      <c r="A168" s="545" t="s">
        <v>251</v>
      </c>
      <c r="B168" s="359"/>
      <c r="C168" s="359"/>
      <c r="D168" s="359"/>
      <c r="E168" s="359"/>
      <c r="F168" s="360"/>
      <c r="G168" s="564"/>
      <c r="H168" s="565"/>
      <c r="I168" s="564"/>
      <c r="J168" s="565"/>
      <c r="K168" s="566"/>
    </row>
    <row r="169" spans="1:11" x14ac:dyDescent="0.25">
      <c r="A169" s="26">
        <v>32</v>
      </c>
      <c r="B169" s="27" t="s">
        <v>47</v>
      </c>
      <c r="C169" s="27"/>
      <c r="D169" s="27"/>
      <c r="E169" s="27"/>
      <c r="F169" s="211"/>
      <c r="G169" s="559">
        <v>483</v>
      </c>
      <c r="H169" s="560"/>
      <c r="I169" s="559">
        <f>I170</f>
        <v>0</v>
      </c>
      <c r="J169" s="560"/>
      <c r="K169" s="113">
        <v>0</v>
      </c>
    </row>
    <row r="170" spans="1:11" x14ac:dyDescent="0.25">
      <c r="A170" s="184">
        <v>3299</v>
      </c>
      <c r="B170" s="23" t="s">
        <v>66</v>
      </c>
      <c r="C170" s="185"/>
      <c r="D170" s="185"/>
      <c r="E170" s="185"/>
      <c r="F170" s="186"/>
      <c r="G170" s="570"/>
      <c r="H170" s="571"/>
      <c r="I170" s="570">
        <v>0</v>
      </c>
      <c r="J170" s="571"/>
      <c r="K170" s="183"/>
    </row>
    <row r="171" spans="1:11" x14ac:dyDescent="0.25">
      <c r="A171" s="529" t="s">
        <v>252</v>
      </c>
      <c r="B171" s="530"/>
      <c r="C171" s="530"/>
      <c r="D171" s="530"/>
      <c r="E171" s="530"/>
      <c r="F171" s="531"/>
      <c r="G171" s="532">
        <f>G174+G176</f>
        <v>132433.13</v>
      </c>
      <c r="H171" s="533"/>
      <c r="I171" s="532">
        <f>I174+I176</f>
        <v>215267.64</v>
      </c>
      <c r="J171" s="533"/>
      <c r="K171" s="536">
        <f>I171/G171*100</f>
        <v>162.54817808806604</v>
      </c>
    </row>
    <row r="172" spans="1:11" x14ac:dyDescent="0.25">
      <c r="A172" s="538" t="s">
        <v>253</v>
      </c>
      <c r="B172" s="539"/>
      <c r="C172" s="539"/>
      <c r="D172" s="539"/>
      <c r="E172" s="539"/>
      <c r="F172" s="540"/>
      <c r="G172" s="534"/>
      <c r="H172" s="535"/>
      <c r="I172" s="534"/>
      <c r="J172" s="535"/>
      <c r="K172" s="537"/>
    </row>
    <row r="173" spans="1:11" s="45" customFormat="1" x14ac:dyDescent="0.25">
      <c r="A173" s="545" t="s">
        <v>254</v>
      </c>
      <c r="B173" s="359"/>
      <c r="C173" s="359"/>
      <c r="D173" s="359"/>
      <c r="E173" s="359"/>
      <c r="F173" s="360"/>
      <c r="G173" s="177"/>
      <c r="H173" s="178"/>
      <c r="I173" s="177"/>
      <c r="J173" s="178"/>
      <c r="K173" s="176"/>
    </row>
    <row r="174" spans="1:11" x14ac:dyDescent="0.25">
      <c r="A174" s="26">
        <v>45</v>
      </c>
      <c r="B174" s="27" t="s">
        <v>127</v>
      </c>
      <c r="C174" s="27"/>
      <c r="D174" s="27"/>
      <c r="E174" s="27"/>
      <c r="F174" s="211"/>
      <c r="G174" s="559">
        <v>0</v>
      </c>
      <c r="H174" s="560"/>
      <c r="I174" s="559">
        <f>I175</f>
        <v>82834.509999999995</v>
      </c>
      <c r="J174" s="560"/>
      <c r="K174" s="108" t="e">
        <f>I174/G174*100</f>
        <v>#DIV/0!</v>
      </c>
    </row>
    <row r="175" spans="1:11" x14ac:dyDescent="0.25">
      <c r="A175" s="86">
        <v>45111</v>
      </c>
      <c r="B175" s="87" t="s">
        <v>230</v>
      </c>
      <c r="C175" s="88"/>
      <c r="D175" s="88"/>
      <c r="E175" s="88"/>
      <c r="F175" s="93" t="s">
        <v>265</v>
      </c>
      <c r="G175" s="238"/>
      <c r="H175" s="239"/>
      <c r="I175" s="238">
        <v>82834.509999999995</v>
      </c>
      <c r="J175" s="239"/>
      <c r="K175" s="113"/>
    </row>
    <row r="176" spans="1:11" x14ac:dyDescent="0.25">
      <c r="A176" s="26">
        <v>42</v>
      </c>
      <c r="B176" s="27" t="s">
        <v>74</v>
      </c>
      <c r="C176" s="27"/>
      <c r="D176" s="27"/>
      <c r="E176" s="27"/>
      <c r="F176" s="211"/>
      <c r="G176" s="559">
        <v>132433.13</v>
      </c>
      <c r="H176" s="560"/>
      <c r="I176" s="559">
        <f>I177</f>
        <v>132433.13</v>
      </c>
      <c r="J176" s="560"/>
      <c r="K176" s="108">
        <f t="shared" ref="K176" si="7">I176/G176*100</f>
        <v>100</v>
      </c>
    </row>
    <row r="177" spans="1:11" x14ac:dyDescent="0.25">
      <c r="A177" s="184">
        <v>4221</v>
      </c>
      <c r="B177" s="23" t="s">
        <v>86</v>
      </c>
      <c r="C177" s="185"/>
      <c r="D177" s="185"/>
      <c r="E177" s="185"/>
      <c r="F177" s="186" t="s">
        <v>266</v>
      </c>
      <c r="G177" s="570"/>
      <c r="H177" s="571"/>
      <c r="I177" s="570">
        <v>132433.13</v>
      </c>
      <c r="J177" s="571"/>
      <c r="K177" s="113"/>
    </row>
    <row r="178" spans="1:11" x14ac:dyDescent="0.25">
      <c r="A178" s="550" t="s">
        <v>255</v>
      </c>
      <c r="B178" s="551"/>
      <c r="C178" s="551"/>
      <c r="D178" s="551"/>
      <c r="E178" s="551"/>
      <c r="F178" s="552"/>
      <c r="G178" s="553">
        <f>G179+G189</f>
        <v>137036.6</v>
      </c>
      <c r="H178" s="554"/>
      <c r="I178" s="553">
        <f>I179+I189</f>
        <v>108386.49999999999</v>
      </c>
      <c r="J178" s="554"/>
      <c r="K178" s="209">
        <f>I178/G178*100</f>
        <v>79.093103594222256</v>
      </c>
    </row>
    <row r="179" spans="1:11" x14ac:dyDescent="0.25">
      <c r="A179" s="529" t="s">
        <v>256</v>
      </c>
      <c r="B179" s="530"/>
      <c r="C179" s="530"/>
      <c r="D179" s="530"/>
      <c r="E179" s="530"/>
      <c r="F179" s="531"/>
      <c r="G179" s="532">
        <f>G182+G187</f>
        <v>118562.6</v>
      </c>
      <c r="H179" s="533"/>
      <c r="I179" s="532">
        <f>I182+I187</f>
        <v>99902.909999999989</v>
      </c>
      <c r="J179" s="533"/>
      <c r="K179" s="536">
        <f>I179/G179*100</f>
        <v>84.261740211500069</v>
      </c>
    </row>
    <row r="180" spans="1:11" x14ac:dyDescent="0.25">
      <c r="A180" s="538" t="s">
        <v>257</v>
      </c>
      <c r="B180" s="539"/>
      <c r="C180" s="539"/>
      <c r="D180" s="539"/>
      <c r="E180" s="539"/>
      <c r="F180" s="540"/>
      <c r="G180" s="534"/>
      <c r="H180" s="535"/>
      <c r="I180" s="534"/>
      <c r="J180" s="535"/>
      <c r="K180" s="537"/>
    </row>
    <row r="181" spans="1:11" s="45" customFormat="1" x14ac:dyDescent="0.25">
      <c r="A181" s="545" t="s">
        <v>258</v>
      </c>
      <c r="B181" s="359"/>
      <c r="C181" s="359"/>
      <c r="D181" s="359"/>
      <c r="E181" s="359"/>
      <c r="F181" s="360"/>
      <c r="G181" s="177"/>
      <c r="H181" s="178"/>
      <c r="I181" s="177"/>
      <c r="J181" s="178"/>
      <c r="K181" s="176"/>
    </row>
    <row r="182" spans="1:11" x14ac:dyDescent="0.25">
      <c r="A182" s="115">
        <v>32</v>
      </c>
      <c r="B182" s="114" t="s">
        <v>47</v>
      </c>
      <c r="C182" s="114"/>
      <c r="D182" s="114"/>
      <c r="E182" s="114"/>
      <c r="F182" s="116"/>
      <c r="G182" s="546">
        <v>113562.6</v>
      </c>
      <c r="H182" s="547"/>
      <c r="I182" s="546">
        <f>SUM(I183:J186)</f>
        <v>82065.069999999992</v>
      </c>
      <c r="J182" s="547"/>
      <c r="K182" s="111">
        <f t="shared" ref="K182:K187" si="8">I182/G182*100</f>
        <v>72.264169717847238</v>
      </c>
    </row>
    <row r="183" spans="1:11" x14ac:dyDescent="0.25">
      <c r="A183" s="86">
        <v>3211</v>
      </c>
      <c r="B183" s="87" t="s">
        <v>191</v>
      </c>
      <c r="C183" s="88"/>
      <c r="D183" s="88"/>
      <c r="E183" s="88"/>
      <c r="F183" s="93" t="s">
        <v>198</v>
      </c>
      <c r="G183" s="548"/>
      <c r="H183" s="549"/>
      <c r="I183" s="548">
        <v>7489.4</v>
      </c>
      <c r="J183" s="549"/>
      <c r="K183" s="111"/>
    </row>
    <row r="184" spans="1:11" x14ac:dyDescent="0.25">
      <c r="A184" s="117">
        <v>3299</v>
      </c>
      <c r="B184" s="118" t="s">
        <v>66</v>
      </c>
      <c r="C184" s="119"/>
      <c r="D184" s="119"/>
      <c r="E184" s="119"/>
      <c r="F184" s="28" t="s">
        <v>259</v>
      </c>
      <c r="G184" s="548"/>
      <c r="H184" s="549"/>
      <c r="I184" s="548">
        <v>0</v>
      </c>
      <c r="J184" s="549"/>
      <c r="K184" s="111"/>
    </row>
    <row r="185" spans="1:11" x14ac:dyDescent="0.25">
      <c r="A185" s="86">
        <v>3299</v>
      </c>
      <c r="B185" s="87" t="s">
        <v>66</v>
      </c>
      <c r="C185" s="88"/>
      <c r="D185" s="88"/>
      <c r="E185" s="88"/>
      <c r="F185" s="93" t="s">
        <v>198</v>
      </c>
      <c r="G185" s="548"/>
      <c r="H185" s="549"/>
      <c r="I185" s="548">
        <v>74575.67</v>
      </c>
      <c r="J185" s="549"/>
      <c r="K185" s="111"/>
    </row>
    <row r="186" spans="1:11" s="45" customFormat="1" x14ac:dyDescent="0.25">
      <c r="A186" s="86">
        <v>3299</v>
      </c>
      <c r="B186" s="87" t="s">
        <v>66</v>
      </c>
      <c r="C186" s="88"/>
      <c r="D186" s="88"/>
      <c r="E186" s="88"/>
      <c r="F186" s="186" t="s">
        <v>260</v>
      </c>
      <c r="G186" s="238"/>
      <c r="H186" s="239"/>
      <c r="I186" s="238">
        <v>0</v>
      </c>
      <c r="J186" s="239"/>
      <c r="K186" s="111"/>
    </row>
    <row r="187" spans="1:11" s="45" customFormat="1" ht="31.5" customHeight="1" x14ac:dyDescent="0.25">
      <c r="A187" s="187">
        <v>37</v>
      </c>
      <c r="B187" s="555" t="s">
        <v>232</v>
      </c>
      <c r="C187" s="555"/>
      <c r="D187" s="555"/>
      <c r="E187" s="555"/>
      <c r="F187" s="556"/>
      <c r="G187" s="557">
        <v>5000</v>
      </c>
      <c r="H187" s="558"/>
      <c r="I187" s="557">
        <f>I188</f>
        <v>17837.84</v>
      </c>
      <c r="J187" s="558"/>
      <c r="K187" s="111">
        <f t="shared" si="8"/>
        <v>356.7568</v>
      </c>
    </row>
    <row r="188" spans="1:11" x14ac:dyDescent="0.25">
      <c r="A188" s="86">
        <v>3721</v>
      </c>
      <c r="B188" s="87" t="s">
        <v>261</v>
      </c>
      <c r="C188" s="88"/>
      <c r="D188" s="88"/>
      <c r="E188" s="88"/>
      <c r="F188" s="93" t="s">
        <v>198</v>
      </c>
      <c r="G188" s="548"/>
      <c r="H188" s="549"/>
      <c r="I188" s="548">
        <v>17837.84</v>
      </c>
      <c r="J188" s="549"/>
      <c r="K188" s="111"/>
    </row>
    <row r="189" spans="1:11" x14ac:dyDescent="0.25">
      <c r="A189" s="529" t="s">
        <v>262</v>
      </c>
      <c r="B189" s="530"/>
      <c r="C189" s="530"/>
      <c r="D189" s="530"/>
      <c r="E189" s="530"/>
      <c r="F189" s="531"/>
      <c r="G189" s="532">
        <f>G192</f>
        <v>18474</v>
      </c>
      <c r="H189" s="533"/>
      <c r="I189" s="532">
        <f>I192</f>
        <v>8483.59</v>
      </c>
      <c r="J189" s="533"/>
      <c r="K189" s="536">
        <f>I189/G189*100</f>
        <v>45.921781963841077</v>
      </c>
    </row>
    <row r="190" spans="1:11" x14ac:dyDescent="0.25">
      <c r="A190" s="538" t="s">
        <v>263</v>
      </c>
      <c r="B190" s="539"/>
      <c r="C190" s="539"/>
      <c r="D190" s="539"/>
      <c r="E190" s="539"/>
      <c r="F190" s="540"/>
      <c r="G190" s="534"/>
      <c r="H190" s="535"/>
      <c r="I190" s="534"/>
      <c r="J190" s="535"/>
      <c r="K190" s="537"/>
    </row>
    <row r="191" spans="1:11" x14ac:dyDescent="0.25">
      <c r="A191" s="545" t="s">
        <v>258</v>
      </c>
      <c r="B191" s="359"/>
      <c r="C191" s="359"/>
      <c r="D191" s="359"/>
      <c r="E191" s="359"/>
      <c r="F191" s="360"/>
      <c r="G191" s="177"/>
      <c r="H191" s="178"/>
      <c r="I191" s="177"/>
      <c r="J191" s="178"/>
      <c r="K191" s="176"/>
    </row>
    <row r="192" spans="1:11" x14ac:dyDescent="0.25">
      <c r="A192" s="115">
        <v>32</v>
      </c>
      <c r="B192" s="114" t="s">
        <v>47</v>
      </c>
      <c r="C192" s="114"/>
      <c r="D192" s="114"/>
      <c r="E192" s="114"/>
      <c r="F192" s="116"/>
      <c r="G192" s="546">
        <v>18474</v>
      </c>
      <c r="H192" s="547"/>
      <c r="I192" s="546">
        <f>SUM(I193:J195)</f>
        <v>8483.59</v>
      </c>
      <c r="J192" s="547"/>
      <c r="K192" s="108">
        <f>I192/G192*100</f>
        <v>45.921781963841077</v>
      </c>
    </row>
    <row r="193" spans="1:11" x14ac:dyDescent="0.25">
      <c r="A193" s="86">
        <v>3211</v>
      </c>
      <c r="B193" s="87" t="s">
        <v>191</v>
      </c>
      <c r="C193" s="88"/>
      <c r="D193" s="88"/>
      <c r="E193" s="88"/>
      <c r="F193" s="93" t="s">
        <v>198</v>
      </c>
      <c r="G193" s="548"/>
      <c r="H193" s="549"/>
      <c r="I193" s="548">
        <v>4747.5</v>
      </c>
      <c r="J193" s="549"/>
      <c r="K193" s="111"/>
    </row>
    <row r="194" spans="1:11" x14ac:dyDescent="0.25">
      <c r="A194" s="86">
        <v>3299</v>
      </c>
      <c r="B194" s="87" t="s">
        <v>66</v>
      </c>
      <c r="C194" s="88"/>
      <c r="D194" s="88"/>
      <c r="E194" s="88"/>
      <c r="F194" s="93" t="s">
        <v>198</v>
      </c>
      <c r="G194" s="548"/>
      <c r="H194" s="549"/>
      <c r="I194" s="548">
        <v>3660.49</v>
      </c>
      <c r="J194" s="549"/>
      <c r="K194" s="111"/>
    </row>
    <row r="195" spans="1:11" ht="16.5" customHeight="1" thickBot="1" x14ac:dyDescent="0.3">
      <c r="A195" s="133">
        <v>3299</v>
      </c>
      <c r="B195" s="134" t="s">
        <v>66</v>
      </c>
      <c r="C195" s="135"/>
      <c r="D195" s="135"/>
      <c r="E195" s="135"/>
      <c r="F195" s="136" t="s">
        <v>260</v>
      </c>
      <c r="G195" s="541"/>
      <c r="H195" s="542"/>
      <c r="I195" s="543">
        <v>75.599999999999994</v>
      </c>
      <c r="J195" s="544"/>
      <c r="K195" s="132"/>
    </row>
    <row r="196" spans="1:11" x14ac:dyDescent="0.25">
      <c r="F196" s="120"/>
    </row>
  </sheetData>
  <customSheetViews>
    <customSheetView guid="{005C429F-8448-44DF-83AD-8A930973E873}" topLeftCell="A22">
      <selection activeCell="G131" sqref="G131:H131"/>
      <rowBreaks count="1" manualBreakCount="1">
        <brk id="54" max="16383" man="1"/>
      </rowBreaks>
      <pageMargins left="0.7" right="0.7" top="0.75" bottom="0.75" header="0.3" footer="0.3"/>
      <pageSetup paperSize="9" scale="63" orientation="portrait" r:id="rId1"/>
    </customSheetView>
  </customSheetViews>
  <mergeCells count="419">
    <mergeCell ref="I128:J128"/>
    <mergeCell ref="A111:F111"/>
    <mergeCell ref="A122:F122"/>
    <mergeCell ref="G122:H122"/>
    <mergeCell ref="I122:J122"/>
    <mergeCell ref="G123:H123"/>
    <mergeCell ref="I123:J123"/>
    <mergeCell ref="G124:H124"/>
    <mergeCell ref="I124:J124"/>
    <mergeCell ref="G121:H121"/>
    <mergeCell ref="G114:H114"/>
    <mergeCell ref="G125:H125"/>
    <mergeCell ref="G127:H127"/>
    <mergeCell ref="G117:H117"/>
    <mergeCell ref="I111:J111"/>
    <mergeCell ref="I127:J127"/>
    <mergeCell ref="G43:H43"/>
    <mergeCell ref="G95:H95"/>
    <mergeCell ref="I95:J95"/>
    <mergeCell ref="G96:H96"/>
    <mergeCell ref="I96:J96"/>
    <mergeCell ref="G54:H54"/>
    <mergeCell ref="I54:J54"/>
    <mergeCell ref="G58:H58"/>
    <mergeCell ref="G75:H75"/>
    <mergeCell ref="G76:H76"/>
    <mergeCell ref="G52:H53"/>
    <mergeCell ref="G44:H44"/>
    <mergeCell ref="G45:H45"/>
    <mergeCell ref="G46:H46"/>
    <mergeCell ref="G47:H47"/>
    <mergeCell ref="G51:H51"/>
    <mergeCell ref="G48:H49"/>
    <mergeCell ref="G89:H89"/>
    <mergeCell ref="G87:H87"/>
    <mergeCell ref="I78:J78"/>
    <mergeCell ref="I79:J79"/>
    <mergeCell ref="I80:J80"/>
    <mergeCell ref="A7:K7"/>
    <mergeCell ref="A21:F21"/>
    <mergeCell ref="A20:F20"/>
    <mergeCell ref="A22:F22"/>
    <mergeCell ref="A23:F23"/>
    <mergeCell ref="I9:J10"/>
    <mergeCell ref="I11:J11"/>
    <mergeCell ref="A9:F10"/>
    <mergeCell ref="A11:F11"/>
    <mergeCell ref="G9:H10"/>
    <mergeCell ref="G11:H11"/>
    <mergeCell ref="G20:H20"/>
    <mergeCell ref="G21:H21"/>
    <mergeCell ref="G22:H23"/>
    <mergeCell ref="G13:H13"/>
    <mergeCell ref="I13:J13"/>
    <mergeCell ref="G14:H14"/>
    <mergeCell ref="I20:J20"/>
    <mergeCell ref="I21:J21"/>
    <mergeCell ref="I22:J23"/>
    <mergeCell ref="K22:K23"/>
    <mergeCell ref="I16:J16"/>
    <mergeCell ref="G17:H17"/>
    <mergeCell ref="I17:J17"/>
    <mergeCell ref="A62:F62"/>
    <mergeCell ref="A69:F69"/>
    <mergeCell ref="I55:J55"/>
    <mergeCell ref="I56:J56"/>
    <mergeCell ref="I58:J58"/>
    <mergeCell ref="G55:H55"/>
    <mergeCell ref="I57:J57"/>
    <mergeCell ref="I59:J59"/>
    <mergeCell ref="I60:J60"/>
    <mergeCell ref="I61:J62"/>
    <mergeCell ref="G63:H63"/>
    <mergeCell ref="G64:H64"/>
    <mergeCell ref="G61:H62"/>
    <mergeCell ref="G69:H69"/>
    <mergeCell ref="I63:J63"/>
    <mergeCell ref="A66:F66"/>
    <mergeCell ref="G67:H67"/>
    <mergeCell ref="G68:H68"/>
    <mergeCell ref="I188:J188"/>
    <mergeCell ref="I152:J152"/>
    <mergeCell ref="I157:J157"/>
    <mergeCell ref="I158:J158"/>
    <mergeCell ref="I159:J159"/>
    <mergeCell ref="I166:J166"/>
    <mergeCell ref="I162:J162"/>
    <mergeCell ref="A179:F179"/>
    <mergeCell ref="A108:F108"/>
    <mergeCell ref="A144:F144"/>
    <mergeCell ref="A145:F145"/>
    <mergeCell ref="A127:F127"/>
    <mergeCell ref="G126:H126"/>
    <mergeCell ref="I126:J126"/>
    <mergeCell ref="A167:F167"/>
    <mergeCell ref="G167:H168"/>
    <mergeCell ref="G176:H176"/>
    <mergeCell ref="I176:J176"/>
    <mergeCell ref="G177:H177"/>
    <mergeCell ref="I177:J177"/>
    <mergeCell ref="G183:H183"/>
    <mergeCell ref="I183:J183"/>
    <mergeCell ref="I167:J168"/>
    <mergeCell ref="G179:H180"/>
    <mergeCell ref="A52:F52"/>
    <mergeCell ref="A53:F53"/>
    <mergeCell ref="A89:F89"/>
    <mergeCell ref="I121:J121"/>
    <mergeCell ref="I129:J129"/>
    <mergeCell ref="I93:J93"/>
    <mergeCell ref="A60:F60"/>
    <mergeCell ref="A61:F61"/>
    <mergeCell ref="A93:F93"/>
    <mergeCell ref="A84:F85"/>
    <mergeCell ref="G112:H112"/>
    <mergeCell ref="I112:J112"/>
    <mergeCell ref="G56:H56"/>
    <mergeCell ref="G57:H57"/>
    <mergeCell ref="G59:H59"/>
    <mergeCell ref="G60:H60"/>
    <mergeCell ref="G94:H94"/>
    <mergeCell ref="G93:H93"/>
    <mergeCell ref="G91:H91"/>
    <mergeCell ref="I92:J92"/>
    <mergeCell ref="G88:H88"/>
    <mergeCell ref="A77:F77"/>
    <mergeCell ref="G77:H77"/>
    <mergeCell ref="G78:H78"/>
    <mergeCell ref="A86:F86"/>
    <mergeCell ref="A155:F155"/>
    <mergeCell ref="A136:F136"/>
    <mergeCell ref="I72:J72"/>
    <mergeCell ref="I73:J73"/>
    <mergeCell ref="I74:J74"/>
    <mergeCell ref="I77:J77"/>
    <mergeCell ref="A131:F131"/>
    <mergeCell ref="I81:J81"/>
    <mergeCell ref="I82:J82"/>
    <mergeCell ref="I83:J83"/>
    <mergeCell ref="I75:J75"/>
    <mergeCell ref="I91:J91"/>
    <mergeCell ref="I87:J87"/>
    <mergeCell ref="I103:J103"/>
    <mergeCell ref="I94:J94"/>
    <mergeCell ref="G86:H86"/>
    <mergeCell ref="B95:F95"/>
    <mergeCell ref="B96:F96"/>
    <mergeCell ref="G99:H99"/>
    <mergeCell ref="G100:H100"/>
    <mergeCell ref="G97:H97"/>
    <mergeCell ref="B117:F117"/>
    <mergeCell ref="G118:H118"/>
    <mergeCell ref="A70:F70"/>
    <mergeCell ref="G70:H70"/>
    <mergeCell ref="G71:H71"/>
    <mergeCell ref="G72:H72"/>
    <mergeCell ref="G73:H73"/>
    <mergeCell ref="G74:H74"/>
    <mergeCell ref="A130:F130"/>
    <mergeCell ref="G79:H79"/>
    <mergeCell ref="B79:F79"/>
    <mergeCell ref="B82:F82"/>
    <mergeCell ref="G80:H80"/>
    <mergeCell ref="G81:H81"/>
    <mergeCell ref="B80:F80"/>
    <mergeCell ref="G83:H83"/>
    <mergeCell ref="G82:H82"/>
    <mergeCell ref="G90:H90"/>
    <mergeCell ref="G84:H85"/>
    <mergeCell ref="G103:H103"/>
    <mergeCell ref="B101:F101"/>
    <mergeCell ref="B83:F83"/>
    <mergeCell ref="G92:H92"/>
    <mergeCell ref="B92:F92"/>
    <mergeCell ref="B91:F91"/>
    <mergeCell ref="B90:F90"/>
    <mergeCell ref="K84:K85"/>
    <mergeCell ref="K136:K137"/>
    <mergeCell ref="I90:J90"/>
    <mergeCell ref="I64:J64"/>
    <mergeCell ref="I114:J114"/>
    <mergeCell ref="I89:J89"/>
    <mergeCell ref="I84:J85"/>
    <mergeCell ref="I130:J131"/>
    <mergeCell ref="I88:J88"/>
    <mergeCell ref="I136:J137"/>
    <mergeCell ref="I86:J86"/>
    <mergeCell ref="I69:J69"/>
    <mergeCell ref="I70:J70"/>
    <mergeCell ref="I71:J71"/>
    <mergeCell ref="I101:J101"/>
    <mergeCell ref="I76:J76"/>
    <mergeCell ref="I100:J100"/>
    <mergeCell ref="I97:J97"/>
    <mergeCell ref="I98:J98"/>
    <mergeCell ref="I99:J99"/>
    <mergeCell ref="I117:J117"/>
    <mergeCell ref="K65:K66"/>
    <mergeCell ref="I67:J67"/>
    <mergeCell ref="I68:J68"/>
    <mergeCell ref="A5:K5"/>
    <mergeCell ref="G188:H188"/>
    <mergeCell ref="G162:H162"/>
    <mergeCell ref="G158:H158"/>
    <mergeCell ref="G161:H161"/>
    <mergeCell ref="G115:H115"/>
    <mergeCell ref="G132:H132"/>
    <mergeCell ref="G113:H113"/>
    <mergeCell ref="I113:J113"/>
    <mergeCell ref="G111:H111"/>
    <mergeCell ref="G109:H109"/>
    <mergeCell ref="G98:H98"/>
    <mergeCell ref="G101:H101"/>
    <mergeCell ref="B13:F13"/>
    <mergeCell ref="I14:J14"/>
    <mergeCell ref="G15:H15"/>
    <mergeCell ref="I15:J15"/>
    <mergeCell ref="G16:H16"/>
    <mergeCell ref="K48:K49"/>
    <mergeCell ref="I30:J30"/>
    <mergeCell ref="I52:J53"/>
    <mergeCell ref="G24:H24"/>
    <mergeCell ref="K61:K62"/>
    <mergeCell ref="K130:K131"/>
    <mergeCell ref="G25:H25"/>
    <mergeCell ref="G26:H26"/>
    <mergeCell ref="G50:H50"/>
    <mergeCell ref="I46:J46"/>
    <mergeCell ref="I47:J47"/>
    <mergeCell ref="I31:J31"/>
    <mergeCell ref="I32:J32"/>
    <mergeCell ref="I33:J33"/>
    <mergeCell ref="I34:J34"/>
    <mergeCell ref="I35:J35"/>
    <mergeCell ref="I36:J36"/>
    <mergeCell ref="I50:J50"/>
    <mergeCell ref="I48:J49"/>
    <mergeCell ref="I42:J42"/>
    <mergeCell ref="G31:H31"/>
    <mergeCell ref="G32:H32"/>
    <mergeCell ref="G33:H33"/>
    <mergeCell ref="G34:H34"/>
    <mergeCell ref="G29:H29"/>
    <mergeCell ref="G30:H30"/>
    <mergeCell ref="I43:J43"/>
    <mergeCell ref="I44:J44"/>
    <mergeCell ref="I45:J45"/>
    <mergeCell ref="G42:H42"/>
    <mergeCell ref="I24:J24"/>
    <mergeCell ref="I25:J25"/>
    <mergeCell ref="I26:J26"/>
    <mergeCell ref="G18:H18"/>
    <mergeCell ref="I18:J18"/>
    <mergeCell ref="G19:H19"/>
    <mergeCell ref="I19:J19"/>
    <mergeCell ref="I40:J40"/>
    <mergeCell ref="I41:J41"/>
    <mergeCell ref="I37:J37"/>
    <mergeCell ref="I38:J38"/>
    <mergeCell ref="I39:J39"/>
    <mergeCell ref="I27:J27"/>
    <mergeCell ref="I28:J28"/>
    <mergeCell ref="I29:J29"/>
    <mergeCell ref="G35:H35"/>
    <mergeCell ref="G36:H36"/>
    <mergeCell ref="G37:H37"/>
    <mergeCell ref="G38:H38"/>
    <mergeCell ref="G39:H39"/>
    <mergeCell ref="G40:H40"/>
    <mergeCell ref="G41:H41"/>
    <mergeCell ref="G27:H27"/>
    <mergeCell ref="G28:H28"/>
    <mergeCell ref="K153:K155"/>
    <mergeCell ref="I146:J146"/>
    <mergeCell ref="I147:J147"/>
    <mergeCell ref="I144:J145"/>
    <mergeCell ref="I161:J161"/>
    <mergeCell ref="B134:F134"/>
    <mergeCell ref="I51:J51"/>
    <mergeCell ref="K52:K53"/>
    <mergeCell ref="A137:F137"/>
    <mergeCell ref="G156:H156"/>
    <mergeCell ref="I156:J156"/>
    <mergeCell ref="I153:J155"/>
    <mergeCell ref="B135:F135"/>
    <mergeCell ref="G133:H133"/>
    <mergeCell ref="I133:J133"/>
    <mergeCell ref="G134:H134"/>
    <mergeCell ref="I134:J134"/>
    <mergeCell ref="B133:F133"/>
    <mergeCell ref="G136:H137"/>
    <mergeCell ref="B103:F103"/>
    <mergeCell ref="A65:F65"/>
    <mergeCell ref="G65:H66"/>
    <mergeCell ref="I65:J66"/>
    <mergeCell ref="B81:F81"/>
    <mergeCell ref="A48:F48"/>
    <mergeCell ref="A49:F49"/>
    <mergeCell ref="I163:J163"/>
    <mergeCell ref="G166:H166"/>
    <mergeCell ref="G163:H163"/>
    <mergeCell ref="G164:H164"/>
    <mergeCell ref="I164:J164"/>
    <mergeCell ref="G165:H165"/>
    <mergeCell ref="I165:J165"/>
    <mergeCell ref="I139:J139"/>
    <mergeCell ref="A154:F154"/>
    <mergeCell ref="A152:F152"/>
    <mergeCell ref="A153:F153"/>
    <mergeCell ref="I115:J115"/>
    <mergeCell ref="I107:J107"/>
    <mergeCell ref="G105:H105"/>
    <mergeCell ref="G159:H159"/>
    <mergeCell ref="G157:H157"/>
    <mergeCell ref="G147:H147"/>
    <mergeCell ref="G146:H146"/>
    <mergeCell ref="G138:H138"/>
    <mergeCell ref="I138:J138"/>
    <mergeCell ref="G160:H160"/>
    <mergeCell ref="I160:J160"/>
    <mergeCell ref="K167:K168"/>
    <mergeCell ref="A168:F168"/>
    <mergeCell ref="G169:H169"/>
    <mergeCell ref="I169:J169"/>
    <mergeCell ref="K179:K180"/>
    <mergeCell ref="A180:F180"/>
    <mergeCell ref="G130:H131"/>
    <mergeCell ref="G102:H102"/>
    <mergeCell ref="I119:J119"/>
    <mergeCell ref="G106:H106"/>
    <mergeCell ref="I106:J106"/>
    <mergeCell ref="G129:H129"/>
    <mergeCell ref="I102:J102"/>
    <mergeCell ref="G135:H135"/>
    <mergeCell ref="I135:J135"/>
    <mergeCell ref="I109:J109"/>
    <mergeCell ref="I108:J108"/>
    <mergeCell ref="I116:J116"/>
    <mergeCell ref="I120:J120"/>
    <mergeCell ref="G120:H120"/>
    <mergeCell ref="I125:J125"/>
    <mergeCell ref="I132:J132"/>
    <mergeCell ref="B102:F102"/>
    <mergeCell ref="G116:H116"/>
    <mergeCell ref="G170:H170"/>
    <mergeCell ref="I170:J170"/>
    <mergeCell ref="G152:H152"/>
    <mergeCell ref="G153:H155"/>
    <mergeCell ref="G139:H139"/>
    <mergeCell ref="G104:H104"/>
    <mergeCell ref="I104:J104"/>
    <mergeCell ref="G142:H142"/>
    <mergeCell ref="I142:J142"/>
    <mergeCell ref="G143:H143"/>
    <mergeCell ref="I143:J143"/>
    <mergeCell ref="G150:H150"/>
    <mergeCell ref="I150:J150"/>
    <mergeCell ref="G151:H151"/>
    <mergeCell ref="I151:J151"/>
    <mergeCell ref="G144:H145"/>
    <mergeCell ref="G107:H107"/>
    <mergeCell ref="G108:H108"/>
    <mergeCell ref="G110:H110"/>
    <mergeCell ref="I105:J105"/>
    <mergeCell ref="I110:J110"/>
    <mergeCell ref="I118:J118"/>
    <mergeCell ref="G119:H119"/>
    <mergeCell ref="G128:H128"/>
    <mergeCell ref="A140:F140"/>
    <mergeCell ref="G140:H141"/>
    <mergeCell ref="I140:J141"/>
    <mergeCell ref="K140:K141"/>
    <mergeCell ref="A141:F141"/>
    <mergeCell ref="A148:F148"/>
    <mergeCell ref="G148:H149"/>
    <mergeCell ref="I148:J149"/>
    <mergeCell ref="K148:K149"/>
    <mergeCell ref="A149:F149"/>
    <mergeCell ref="K144:K145"/>
    <mergeCell ref="A171:F171"/>
    <mergeCell ref="G171:H172"/>
    <mergeCell ref="I171:J172"/>
    <mergeCell ref="K171:K172"/>
    <mergeCell ref="A172:F172"/>
    <mergeCell ref="G174:H174"/>
    <mergeCell ref="I174:J174"/>
    <mergeCell ref="G175:H175"/>
    <mergeCell ref="I175:J175"/>
    <mergeCell ref="A173:F173"/>
    <mergeCell ref="A178:F178"/>
    <mergeCell ref="G178:H178"/>
    <mergeCell ref="I178:J178"/>
    <mergeCell ref="A181:F181"/>
    <mergeCell ref="B187:F187"/>
    <mergeCell ref="G187:H187"/>
    <mergeCell ref="I187:J187"/>
    <mergeCell ref="G186:H186"/>
    <mergeCell ref="I186:J186"/>
    <mergeCell ref="G185:H185"/>
    <mergeCell ref="I185:J185"/>
    <mergeCell ref="G184:H184"/>
    <mergeCell ref="I184:J184"/>
    <mergeCell ref="I179:J180"/>
    <mergeCell ref="G182:H182"/>
    <mergeCell ref="I182:J182"/>
    <mergeCell ref="A189:F189"/>
    <mergeCell ref="G189:H190"/>
    <mergeCell ref="I189:J190"/>
    <mergeCell ref="K189:K190"/>
    <mergeCell ref="A190:F190"/>
    <mergeCell ref="G195:H195"/>
    <mergeCell ref="I195:J195"/>
    <mergeCell ref="A191:F191"/>
    <mergeCell ref="G192:H192"/>
    <mergeCell ref="I192:J192"/>
    <mergeCell ref="G193:H193"/>
    <mergeCell ref="I193:J193"/>
    <mergeCell ref="G194:H194"/>
    <mergeCell ref="I194:J194"/>
  </mergeCells>
  <pageMargins left="0.7" right="0.7" top="0.75" bottom="0.75" header="0.3" footer="0.3"/>
  <pageSetup paperSize="9" scale="49" orientation="portrait" r:id="rId2"/>
  <ignoredErrors>
    <ignoredError sqref="K137 K145 K154:K15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SAŽETAK</vt:lpstr>
      <vt:lpstr>Račun prihoda i rashoda</vt:lpstr>
      <vt:lpstr>Rashodi i prihodi prema izvoru</vt:lpstr>
      <vt:lpstr>Rashodi prema funkcijskoj k </vt:lpstr>
      <vt:lpstr>Račun financiranja</vt:lpstr>
      <vt:lpstr>Račun financiranja po izvorima</vt:lpstr>
      <vt:lpstr>Programska klasifikacija</vt:lpstr>
      <vt:lpstr>'Programska klasifikacija'!Print_Area</vt:lpstr>
      <vt:lpstr>'Račun prihoda i rashoda'!Print_Area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Racunovodja</dc:creator>
  <cp:lastModifiedBy>User</cp:lastModifiedBy>
  <cp:lastPrinted>2026-07-23T07:38:40Z</cp:lastPrinted>
  <dcterms:created xsi:type="dcterms:W3CDTF">2023-02-09T09:40:18Z</dcterms:created>
  <dcterms:modified xsi:type="dcterms:W3CDTF">2026-07-24T07:50:52Z</dcterms:modified>
</cp:coreProperties>
</file>